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05" windowWidth="11745" windowHeight="6510" activeTab="3"/>
  </bookViews>
  <sheets>
    <sheet name="NPV" sheetId="1" r:id="rId1"/>
    <sheet name="Доходы" sheetId="11" r:id="rId2"/>
    <sheet name="Инвестиции и Амортизация" sheetId="14" r:id="rId3"/>
    <sheet name="ФОТ" sheetId="24" r:id="rId4"/>
    <sheet name="Оборудование" sheetId="25" r:id="rId5"/>
    <sheet name="Оборотный капитал" sheetId="26" r:id="rId6"/>
    <sheet name="Постоянные расходы" sheetId="30" r:id="rId7"/>
    <sheet name="Себестоимость" sheetId="27" r:id="rId8"/>
    <sheet name="Кредит" sheetId="28" r:id="rId9"/>
    <sheet name="Точка безубыточности" sheetId="2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__123Graph_AChart_10G" localSheetId="1" hidden="1">'[1]Treatment Summary'!$F$70:$Q$70</definedName>
    <definedName name="_10__123Graph_AChart_13G" localSheetId="1" hidden="1">'[1]Treatment Summary'!$F$141:$Q$141</definedName>
    <definedName name="_100__123Graph_AChart_42G" localSheetId="1" hidden="1">'[1]Treatment Summary'!$F$275:$Q$275</definedName>
    <definedName name="_101__123Graph_AChart_42G" localSheetId="2" hidden="1">#REF!</definedName>
    <definedName name="_102__123Graph_AChart_42G" hidden="1">'[2]Treatment Summary'!$F$275:$Q$275</definedName>
    <definedName name="_103__123Graph_AChart_43G" localSheetId="1" hidden="1">'[1]Treatment Summary'!$F$276:$Q$276</definedName>
    <definedName name="_104__123Graph_AChart_43G" localSheetId="2" hidden="1">#REF!</definedName>
    <definedName name="_105__123Graph_AChart_43G" hidden="1">'[2]Treatment Summary'!$F$276:$Q$276</definedName>
    <definedName name="_106__123Graph_AChart_4G" localSheetId="1" hidden="1">'[1]Treatment Summary'!$F$11:$Q$11</definedName>
    <definedName name="_107__123Graph_AChart_4G" localSheetId="2" hidden="1">#REF!</definedName>
    <definedName name="_108__123Graph_AChart_4G" hidden="1">'[2]Treatment Summary'!$F$11:$Q$11</definedName>
    <definedName name="_109__123Graph_AChart_5G" localSheetId="1" hidden="1">'[1]Treatment Summary'!$F$13:$Q$13</definedName>
    <definedName name="_11__123Graph_AChart_13G" localSheetId="2" hidden="1">#REF!</definedName>
    <definedName name="_110__123Graph_AChart_5G" localSheetId="2" hidden="1">#REF!</definedName>
    <definedName name="_111__123Graph_AChart_5G" hidden="1">'[2]Treatment Summary'!$F$13:$Q$13</definedName>
    <definedName name="_112__123Graph_AChart_6G" localSheetId="1" hidden="1">'[1]Treatment Summary'!$F$15:$Q$15</definedName>
    <definedName name="_113__123Graph_AChart_6G" localSheetId="2" hidden="1">#REF!</definedName>
    <definedName name="_114__123Graph_AChart_6G" hidden="1">'[2]Treatment Summary'!$F$15:$Q$15</definedName>
    <definedName name="_115__123Graph_AChart_7G" localSheetId="1" hidden="1">'[1]Treatment Summary'!$F$18:$Q$18</definedName>
    <definedName name="_116__123Graph_AChart_7G" localSheetId="2" hidden="1">#REF!</definedName>
    <definedName name="_117__123Graph_AChart_7G" hidden="1">'[2]Treatment Summary'!$F$18:$Q$18</definedName>
    <definedName name="_118__123Graph_AChart_8G" localSheetId="1" hidden="1">'[1]Treatment Summary'!$F$16:$Q$16</definedName>
    <definedName name="_119__123Graph_AChart_8G" localSheetId="2" hidden="1">#REF!</definedName>
    <definedName name="_12__123Graph_AChart_13G" hidden="1">'[2]Treatment Summary'!$F$141:$Q$141</definedName>
    <definedName name="_120__123Graph_AChart_8G" hidden="1">'[2]Treatment Summary'!$F$16:$Q$16</definedName>
    <definedName name="_121__123Graph_AChart_9G" localSheetId="1" hidden="1">'[3]Treatment Summary'!#REF!</definedName>
    <definedName name="_123__123Graph_AChart_9G" hidden="1">'[4]Treatment Summary'!#REF!</definedName>
    <definedName name="_124__123Graph_BChart_25G" localSheetId="1" hidden="1">'[1]Treatment Summary'!$F$159:$Q$159</definedName>
    <definedName name="_125__123Graph_BChart_25G" localSheetId="2" hidden="1">#REF!</definedName>
    <definedName name="_126__123Graph_BChart_25G" hidden="1">'[2]Treatment Summary'!$F$159:$Q$159</definedName>
    <definedName name="_127__123Graph_BChart_26G" localSheetId="1" hidden="1">'[1]Treatment Summary'!$F$165:$Q$165</definedName>
    <definedName name="_128__123Graph_BChart_26G" localSheetId="2" hidden="1">#REF!</definedName>
    <definedName name="_129__123Graph_BChart_26G" hidden="1">'[2]Treatment Summary'!$F$165:$Q$165</definedName>
    <definedName name="_13__123Graph_AChart_14G" localSheetId="1" hidden="1">'[1]Treatment Summary'!$F$145:$Q$145</definedName>
    <definedName name="_130__123Graph_BChart_27G" localSheetId="1" hidden="1">'[1]Treatment Summary'!$F$173:$Q$173</definedName>
    <definedName name="_131__123Graph_BChart_27G" localSheetId="2" hidden="1">#REF!</definedName>
    <definedName name="_132__123Graph_BChart_27G" hidden="1">'[2]Treatment Summary'!$F$173:$Q$173</definedName>
    <definedName name="_133__123Graph_BChart_28G" localSheetId="1" hidden="1">'[1]Treatment Summary'!$F$179:$Q$179</definedName>
    <definedName name="_134__123Graph_BChart_28G" localSheetId="2" hidden="1">#REF!</definedName>
    <definedName name="_135__123Graph_BChart_28G" hidden="1">'[2]Treatment Summary'!$F$179:$Q$179</definedName>
    <definedName name="_136__123Graph_BChart_29G" localSheetId="1" hidden="1">'[1]Treatment Summary'!$F$193:$Q$193</definedName>
    <definedName name="_137__123Graph_BChart_29G" localSheetId="2" hidden="1">#REF!</definedName>
    <definedName name="_138__123Graph_BChart_29G" hidden="1">'[2]Treatment Summary'!$F$193:$Q$193</definedName>
    <definedName name="_139__123Graph_BChart_30G" localSheetId="1" hidden="1">'[1]Treatment Summary'!$F$198:$Q$198</definedName>
    <definedName name="_14__123Graph_AChart_14G" localSheetId="2" hidden="1">#REF!</definedName>
    <definedName name="_140__123Graph_BChart_30G" localSheetId="2" hidden="1">#REF!</definedName>
    <definedName name="_141__123Graph_BChart_30G" hidden="1">'[2]Treatment Summary'!$F$198:$Q$198</definedName>
    <definedName name="_142__123Graph_BChart_31G" localSheetId="1" hidden="1">'[1]Treatment Summary'!$F$206:$Q$206</definedName>
    <definedName name="_143__123Graph_BChart_31G" localSheetId="2" hidden="1">#REF!</definedName>
    <definedName name="_144__123Graph_BChart_31G" hidden="1">'[2]Treatment Summary'!$F$206:$Q$206</definedName>
    <definedName name="_145__123Graph_BChart_32G" localSheetId="1" hidden="1">'[1]Treatment Summary'!$F$211:$Q$211</definedName>
    <definedName name="_146__123Graph_BChart_32G" localSheetId="2" hidden="1">#REF!</definedName>
    <definedName name="_147__123Graph_BChart_32G" hidden="1">'[2]Treatment Summary'!$F$211:$Q$211</definedName>
    <definedName name="_148__123Graph_BChart_33G" localSheetId="1" hidden="1">'[3]Treatment Summary'!#REF!</definedName>
    <definedName name="_15__123Graph_AChart_14G" hidden="1">'[2]Treatment Summary'!$F$145:$Q$145</definedName>
    <definedName name="_150__123Graph_BChart_33G" hidden="1">'[4]Treatment Summary'!#REF!</definedName>
    <definedName name="_151__123Graph_BChart_34G" localSheetId="1" hidden="1">'[3]Treatment Summary'!#REF!</definedName>
    <definedName name="_153__123Graph_BChart_34G" hidden="1">'[4]Treatment Summary'!#REF!</definedName>
    <definedName name="_154__123Graph_BChart_35G" localSheetId="1" hidden="1">'[1]Treatment Summary'!$F$217:$Q$217</definedName>
    <definedName name="_155__123Graph_BChart_35G" localSheetId="2" hidden="1">#REF!</definedName>
    <definedName name="_156__123Graph_BChart_35G" hidden="1">'[2]Treatment Summary'!$F$217:$Q$217</definedName>
    <definedName name="_157__123Graph_BChart_37G" localSheetId="1" hidden="1">'[1]Treatment Summary'!$F$223:$Q$223</definedName>
    <definedName name="_158__123Graph_BChart_37G" localSheetId="2" hidden="1">#REF!</definedName>
    <definedName name="_159__123Graph_BChart_37G" hidden="1">'[2]Treatment Summary'!$F$223:$Q$223</definedName>
    <definedName name="_16__123Graph_AChart_15G" localSheetId="1" hidden="1">'[1]Treatment Summary'!$F$147:$Q$147</definedName>
    <definedName name="_160__123Graph_BChart_38G" localSheetId="1" hidden="1">'[1]Treatment Summary'!$F$231:$Q$231</definedName>
    <definedName name="_161__123Graph_BChart_38G" localSheetId="2" hidden="1">#REF!</definedName>
    <definedName name="_162__123Graph_BChart_38G" hidden="1">'[2]Treatment Summary'!$F$231:$Q$231</definedName>
    <definedName name="_163__123Graph_BChart_39G" localSheetId="1" hidden="1">'[1]Treatment Summary'!$F$244:$Q$244</definedName>
    <definedName name="_164__123Graph_BChart_39G" localSheetId="2" hidden="1">#REF!</definedName>
    <definedName name="_165__123Graph_BChart_39G" hidden="1">'[2]Treatment Summary'!$F$244:$Q$244</definedName>
    <definedName name="_166__123Graph_BChart_40G" localSheetId="1" hidden="1">'[1]Treatment Summary'!$F$257:$Q$257</definedName>
    <definedName name="_167__123Graph_BChart_40G" localSheetId="2" hidden="1">#REF!</definedName>
    <definedName name="_168__123Graph_BChart_40G" hidden="1">'[2]Treatment Summary'!$F$257:$Q$257</definedName>
    <definedName name="_169__123Graph_BChart_41G" localSheetId="1" hidden="1">'[1]Treatment Summary'!$F$270:$Q$270</definedName>
    <definedName name="_17__123Graph_AChart_15G" localSheetId="2" hidden="1">#REF!</definedName>
    <definedName name="_170__123Graph_BChart_41G" localSheetId="2" hidden="1">#REF!</definedName>
    <definedName name="_171__123Graph_BChart_41G" hidden="1">'[2]Treatment Summary'!$F$270:$Q$270</definedName>
    <definedName name="_172__123Graph_BChart_42G" localSheetId="1" hidden="1">'[1]Treatment Summary'!$F$278:$Q$278</definedName>
    <definedName name="_173__123Graph_BChart_42G" localSheetId="2" hidden="1">#REF!</definedName>
    <definedName name="_174__123Graph_BChart_42G" hidden="1">'[2]Treatment Summary'!$F$278:$Q$278</definedName>
    <definedName name="_175__123Graph_BChart_43G" localSheetId="1" hidden="1">'[1]Treatment Summary'!$F$279:$Q$279</definedName>
    <definedName name="_176__123Graph_BChart_43G" localSheetId="2" hidden="1">#REF!</definedName>
    <definedName name="_177__123Graph_BChart_43G" hidden="1">'[2]Treatment Summary'!$F$279:$Q$279</definedName>
    <definedName name="_178__123Graph_CChart_25G" localSheetId="1" hidden="1">'[1]Treatment Summary'!$F$160:$Q$160</definedName>
    <definedName name="_179__123Graph_CChart_25G" localSheetId="2" hidden="1">#REF!</definedName>
    <definedName name="_18__123Graph_AChart_15G" hidden="1">'[2]Treatment Summary'!$F$147:$Q$147</definedName>
    <definedName name="_180__123Graph_CChart_25G" hidden="1">'[2]Treatment Summary'!$F$160:$Q$160</definedName>
    <definedName name="_181__123Graph_CChart_26G" localSheetId="1" hidden="1">'[1]Treatment Summary'!$F$166:$Q$166</definedName>
    <definedName name="_182__123Graph_CChart_26G" localSheetId="2" hidden="1">#REF!</definedName>
    <definedName name="_183__123Graph_CChart_26G" hidden="1">'[2]Treatment Summary'!$F$166:$Q$166</definedName>
    <definedName name="_184__123Graph_CChart_27G" localSheetId="1" hidden="1">'[1]Treatment Summary'!$F$174:$Q$174</definedName>
    <definedName name="_185__123Graph_CChart_27G" localSheetId="2" hidden="1">#REF!</definedName>
    <definedName name="_186__123Graph_CChart_27G" hidden="1">'[2]Treatment Summary'!$F$174:$Q$174</definedName>
    <definedName name="_187__123Graph_CChart_28G" localSheetId="1" hidden="1">'[1]Treatment Summary'!$F$180:$Q$180</definedName>
    <definedName name="_188__123Graph_CChart_28G" localSheetId="2" hidden="1">#REF!</definedName>
    <definedName name="_189__123Graph_CChart_28G" hidden="1">'[2]Treatment Summary'!$F$180:$Q$180</definedName>
    <definedName name="_19__123Graph_AChart_16G" localSheetId="1" hidden="1">'[1]Treatment Summary'!$F$144:$Q$144</definedName>
    <definedName name="_190__123Graph_CChart_29G" localSheetId="1" hidden="1">'[1]Treatment Summary'!$F$187:$Q$187</definedName>
    <definedName name="_191__123Graph_CChart_29G" localSheetId="2" hidden="1">#REF!</definedName>
    <definedName name="_192__123Graph_CChart_29G" hidden="1">'[2]Treatment Summary'!$F$187:$Q$187</definedName>
    <definedName name="_193__123Graph_CChart_30G" localSheetId="1" hidden="1">'[1]Treatment Summary'!$F$199:$Q$199</definedName>
    <definedName name="_194__123Graph_CChart_30G" localSheetId="2" hidden="1">#REF!</definedName>
    <definedName name="_195__123Graph_CChart_30G" hidden="1">'[2]Treatment Summary'!$F$199:$Q$199</definedName>
    <definedName name="_196__123Graph_CChart_32G" localSheetId="1" hidden="1">'[1]Treatment Summary'!$F$212:$Q$212</definedName>
    <definedName name="_197__123Graph_CChart_32G" localSheetId="2" hidden="1">#REF!</definedName>
    <definedName name="_198__123Graph_CChart_32G" hidden="1">'[2]Treatment Summary'!$F$212:$Q$212</definedName>
    <definedName name="_199__123Graph_CChart_33G" localSheetId="1" hidden="1">'[3]Treatment Summary'!#REF!</definedName>
    <definedName name="_2__123Graph_AChart_10G" localSheetId="2" hidden="1">#REF!</definedName>
    <definedName name="_20__123Graph_AChart_16G" localSheetId="2" hidden="1">#REF!</definedName>
    <definedName name="_201__123Graph_CChart_33G" hidden="1">'[4]Treatment Summary'!#REF!</definedName>
    <definedName name="_202__123Graph_CChart_34G" localSheetId="1" hidden="1">'[1]Treatment Summary'!$F$214:$Q$214</definedName>
    <definedName name="_203__123Graph_CChart_34G" localSheetId="2" hidden="1">#REF!</definedName>
    <definedName name="_204__123Graph_CChart_34G" hidden="1">'[2]Treatment Summary'!$F$214:$Q$214</definedName>
    <definedName name="_205__123Graph_CChart_35G" localSheetId="1" hidden="1">'[1]Treatment Summary'!$F$218:$Q$218</definedName>
    <definedName name="_206__123Graph_CChart_35G" localSheetId="2" hidden="1">#REF!</definedName>
    <definedName name="_207__123Graph_CChart_35G" hidden="1">'[2]Treatment Summary'!$F$218:$Q$218</definedName>
    <definedName name="_208__123Graph_CChart_38G" localSheetId="1" hidden="1">'[1]Treatment Summary'!$F$232:$Q$232</definedName>
    <definedName name="_209__123Graph_CChart_38G" localSheetId="2" hidden="1">#REF!</definedName>
    <definedName name="_21__123Graph_AChart_16G" hidden="1">'[2]Treatment Summary'!$F$144:$Q$144</definedName>
    <definedName name="_210__123Graph_CChart_38G" hidden="1">'[2]Treatment Summary'!$F$232:$Q$232</definedName>
    <definedName name="_211__123Graph_CChart_39G" localSheetId="1" hidden="1">'[1]Treatment Summary'!$F$245:$Q$245</definedName>
    <definedName name="_212__123Graph_CChart_39G" localSheetId="2" hidden="1">#REF!</definedName>
    <definedName name="_213__123Graph_CChart_39G" hidden="1">'[2]Treatment Summary'!$F$245:$Q$245</definedName>
    <definedName name="_214__123Graph_CChart_40G" localSheetId="1" hidden="1">'[1]Treatment Summary'!$F$258:$Q$258</definedName>
    <definedName name="_215__123Graph_CChart_40G" localSheetId="2" hidden="1">#REF!</definedName>
    <definedName name="_216__123Graph_CChart_40G" hidden="1">'[2]Treatment Summary'!$F$258:$Q$258</definedName>
    <definedName name="_217__123Graph_CChart_42G" localSheetId="1" hidden="1">'[1]Treatment Summary'!$F$281:$Q$281</definedName>
    <definedName name="_218__123Graph_CChart_42G" localSheetId="2" hidden="1">#REF!</definedName>
    <definedName name="_219__123Graph_CChart_42G" hidden="1">'[2]Treatment Summary'!$F$281:$Q$281</definedName>
    <definedName name="_22__123Graph_AChart_17G" localSheetId="1" hidden="1">'[1]Treatment Summary'!$F$140:$Q$140</definedName>
    <definedName name="_220__123Graph_CChart_43G" localSheetId="1" hidden="1">'[1]Treatment Summary'!$F$282:$Q$282</definedName>
    <definedName name="_221__123Graph_CChart_43G" localSheetId="2" hidden="1">#REF!</definedName>
    <definedName name="_222__123Graph_CChart_43G" hidden="1">'[2]Treatment Summary'!$F$282:$Q$282</definedName>
    <definedName name="_223__123Graph_DChart_25G" localSheetId="1" hidden="1">'[1]Treatment Summary'!$F$161:$Q$161</definedName>
    <definedName name="_224__123Graph_DChart_25G" localSheetId="2" hidden="1">#REF!</definedName>
    <definedName name="_225__123Graph_DChart_25G" hidden="1">'[2]Treatment Summary'!$F$161:$Q$161</definedName>
    <definedName name="_226__123Graph_DChart_26G" localSheetId="1" hidden="1">'[1]Treatment Summary'!$F$167:$Q$167</definedName>
    <definedName name="_227__123Graph_DChart_26G" localSheetId="2" hidden="1">#REF!</definedName>
    <definedName name="_228__123Graph_DChart_26G" hidden="1">'[2]Treatment Summary'!$F$167:$Q$167</definedName>
    <definedName name="_229__123Graph_DChart_27G" localSheetId="1" hidden="1">'[1]Treatment Summary'!$F$175:$Q$175</definedName>
    <definedName name="_23__123Graph_AChart_17G" localSheetId="2" hidden="1">#REF!</definedName>
    <definedName name="_230__123Graph_DChart_27G" localSheetId="2" hidden="1">#REF!</definedName>
    <definedName name="_231__123Graph_DChart_27G" hidden="1">'[2]Treatment Summary'!$F$175:$Q$175</definedName>
    <definedName name="_232__123Graph_DChart_38G" localSheetId="1" hidden="1">'[1]Treatment Summary'!$F$233:$Q$233</definedName>
    <definedName name="_233__123Graph_DChart_38G" localSheetId="2" hidden="1">#REF!</definedName>
    <definedName name="_234__123Graph_DChart_38G" hidden="1">'[2]Treatment Summary'!$F$233:$Q$233</definedName>
    <definedName name="_235__123Graph_DChart_39G" localSheetId="1" hidden="1">'[1]Treatment Summary'!$F$246:$Q$246</definedName>
    <definedName name="_236__123Graph_DChart_39G" localSheetId="2" hidden="1">#REF!</definedName>
    <definedName name="_237__123Graph_DChart_39G" hidden="1">'[2]Treatment Summary'!$F$246:$Q$246</definedName>
    <definedName name="_238__123Graph_DChart_40G" localSheetId="1" hidden="1">'[1]Treatment Summary'!$F$259:$Q$259</definedName>
    <definedName name="_239__123Graph_DChart_40G" localSheetId="2" hidden="1">#REF!</definedName>
    <definedName name="_24__123Graph_AChart_17G" hidden="1">'[2]Treatment Summary'!$F$140:$Q$140</definedName>
    <definedName name="_240__123Graph_DChart_40G" hidden="1">'[2]Treatment Summary'!$F$259:$Q$259</definedName>
    <definedName name="_241__123Graph_DChart_42G" localSheetId="1" hidden="1">'[1]Treatment Summary'!$F$284:$Q$284</definedName>
    <definedName name="_242__123Graph_DChart_42G" localSheetId="2" hidden="1">#REF!</definedName>
    <definedName name="_243__123Graph_DChart_42G" hidden="1">'[2]Treatment Summary'!$F$284:$Q$284</definedName>
    <definedName name="_244__123Graph_DChart_43G" localSheetId="1" hidden="1">'[1]Treatment Summary'!$F$285:$Q$285</definedName>
    <definedName name="_245__123Graph_DChart_43G" localSheetId="2" hidden="1">#REF!</definedName>
    <definedName name="_246__123Graph_DChart_43G" hidden="1">'[2]Treatment Summary'!$F$285:$Q$285</definedName>
    <definedName name="_247__123Graph_EChart_26G" localSheetId="1" hidden="1">'[1]Treatment Summary'!$F$169:$Q$169</definedName>
    <definedName name="_248__123Graph_EChart_26G" localSheetId="2" hidden="1">#REF!</definedName>
    <definedName name="_249__123Graph_EChart_26G" hidden="1">'[2]Treatment Summary'!$F$169:$Q$169</definedName>
    <definedName name="_25__123Graph_AChart_18G" localSheetId="1" hidden="1">'[1]Treatment Summary'!$F$143:$Q$143</definedName>
    <definedName name="_250__123Graph_EChart_38G" localSheetId="1" hidden="1">'[1]Treatment Summary'!$F$234:$Q$234</definedName>
    <definedName name="_251__123Graph_EChart_38G" localSheetId="2" hidden="1">#REF!</definedName>
    <definedName name="_252__123Graph_EChart_38G" hidden="1">'[2]Treatment Summary'!$F$234:$Q$234</definedName>
    <definedName name="_253__123Graph_EChart_39G" localSheetId="1" hidden="1">'[1]Treatment Summary'!$F$247:$Q$247</definedName>
    <definedName name="_254__123Graph_EChart_39G" localSheetId="2" hidden="1">#REF!</definedName>
    <definedName name="_255__123Graph_EChart_39G" hidden="1">'[2]Treatment Summary'!$F$247:$Q$247</definedName>
    <definedName name="_256__123Graph_EChart_40G" localSheetId="1" hidden="1">'[1]Treatment Summary'!$F$260:$Q$260</definedName>
    <definedName name="_257__123Graph_EChart_40G" localSheetId="2" hidden="1">#REF!</definedName>
    <definedName name="_258__123Graph_EChart_40G" hidden="1">'[2]Treatment Summary'!$F$260:$Q$260</definedName>
    <definedName name="_259__123Graph_EChart_42G" localSheetId="1" hidden="1">'[1]Treatment Summary'!$F$287:$Q$287</definedName>
    <definedName name="_26__123Graph_AChart_18G" localSheetId="2" hidden="1">#REF!</definedName>
    <definedName name="_260__123Graph_EChart_42G" localSheetId="2" hidden="1">#REF!</definedName>
    <definedName name="_261__123Graph_EChart_42G" hidden="1">'[2]Treatment Summary'!$F$287:$Q$287</definedName>
    <definedName name="_262__123Graph_EChart_43G" localSheetId="1" hidden="1">'[1]Treatment Summary'!$F$288:$Q$288</definedName>
    <definedName name="_263__123Graph_EChart_43G" localSheetId="2" hidden="1">#REF!</definedName>
    <definedName name="_264__123Graph_EChart_43G" hidden="1">'[2]Treatment Summary'!$F$288:$Q$288</definedName>
    <definedName name="_265__123Graph_FChart_38G" localSheetId="1" hidden="1">'[1]Treatment Summary'!$F$235:$Q$235</definedName>
    <definedName name="_266__123Graph_FChart_38G" localSheetId="2" hidden="1">#REF!</definedName>
    <definedName name="_267__123Graph_FChart_38G" hidden="1">'[2]Treatment Summary'!$F$235:$Q$235</definedName>
    <definedName name="_268__123Graph_FChart_39G" localSheetId="1" hidden="1">'[1]Treatment Summary'!$F$248:$Q$248</definedName>
    <definedName name="_269__123Graph_FChart_39G" localSheetId="2" hidden="1">#REF!</definedName>
    <definedName name="_27__123Graph_AChart_18G" hidden="1">'[2]Treatment Summary'!$F$143:$Q$143</definedName>
    <definedName name="_270__123Graph_FChart_39G" hidden="1">'[2]Treatment Summary'!$F$248:$Q$248</definedName>
    <definedName name="_271__123Graph_FChart_40G" localSheetId="1" hidden="1">'[1]Treatment Summary'!$F$261:$Q$261</definedName>
    <definedName name="_272__123Graph_FChart_40G" localSheetId="2" hidden="1">#REF!</definedName>
    <definedName name="_273__123Graph_FChart_40G" hidden="1">'[2]Treatment Summary'!$F$261:$Q$261</definedName>
    <definedName name="_274__123Graph_XChart_10G" localSheetId="1" hidden="1">'[1]Treatment Summary'!$F$3:$Q$3</definedName>
    <definedName name="_275__123Graph_XChart_10G" localSheetId="2" hidden="1">#REF!</definedName>
    <definedName name="_276__123Graph_XChart_10G" hidden="1">'[2]Treatment Summary'!$F$3:$Q$3</definedName>
    <definedName name="_277__123Graph_XChart_11G" localSheetId="1" hidden="1">'[1]Treatment Summary'!$F$138:$Q$138</definedName>
    <definedName name="_278__123Graph_XChart_11G" localSheetId="2" hidden="1">#REF!</definedName>
    <definedName name="_279__123Graph_XChart_11G" hidden="1">'[2]Treatment Summary'!$F$138:$Q$138</definedName>
    <definedName name="_28__123Graph_AChart_19G" localSheetId="1" hidden="1">'[1]Treatment Summary'!$F$152:$Q$152</definedName>
    <definedName name="_280__123Graph_XChart_12G" localSheetId="1" hidden="1">'[1]Treatment Summary'!$F$138:$Q$138</definedName>
    <definedName name="_281__123Graph_XChart_12G" localSheetId="2" hidden="1">#REF!</definedName>
    <definedName name="_282__123Graph_XChart_12G" hidden="1">'[2]Treatment Summary'!$F$138:$Q$138</definedName>
    <definedName name="_283__123Graph_XChart_13G" localSheetId="1" hidden="1">'[1]Treatment Summary'!$F$138:$Q$138</definedName>
    <definedName name="_284__123Graph_XChart_13G" localSheetId="2" hidden="1">#REF!</definedName>
    <definedName name="_285__123Graph_XChart_13G" hidden="1">'[2]Treatment Summary'!$F$138:$Q$138</definedName>
    <definedName name="_286__123Graph_XChart_14G" localSheetId="1" hidden="1">'[1]Treatment Summary'!$F$138:$Q$138</definedName>
    <definedName name="_287__123Graph_XChart_14G" localSheetId="2" hidden="1">#REF!</definedName>
    <definedName name="_288__123Graph_XChart_14G" hidden="1">'[2]Treatment Summary'!$F$138:$Q$138</definedName>
    <definedName name="_289__123Graph_XChart_15G" localSheetId="1" hidden="1">'[1]Treatment Summary'!$F$138:$Q$138</definedName>
    <definedName name="_29__123Graph_AChart_19G" localSheetId="2" hidden="1">#REF!</definedName>
    <definedName name="_290__123Graph_XChart_15G" localSheetId="2" hidden="1">#REF!</definedName>
    <definedName name="_291__123Graph_XChart_15G" hidden="1">'[2]Treatment Summary'!$F$138:$Q$138</definedName>
    <definedName name="_292__123Graph_XChart_16G" localSheetId="1" hidden="1">'[1]Treatment Summary'!$F$138:$Q$138</definedName>
    <definedName name="_293__123Graph_XChart_16G" localSheetId="2" hidden="1">#REF!</definedName>
    <definedName name="_294__123Graph_XChart_16G" hidden="1">'[2]Treatment Summary'!$F$138:$Q$138</definedName>
    <definedName name="_295__123Graph_XChart_17G" localSheetId="1" hidden="1">'[1]Treatment Summary'!$F$138:$Q$138</definedName>
    <definedName name="_296__123Graph_XChart_17G" localSheetId="2" hidden="1">#REF!</definedName>
    <definedName name="_297__123Graph_XChart_17G" hidden="1">'[2]Treatment Summary'!$F$138:$Q$138</definedName>
    <definedName name="_298__123Graph_XChart_18G" localSheetId="1" hidden="1">'[1]Treatment Summary'!$F$138:$Q$138</definedName>
    <definedName name="_299__123Graph_XChart_18G" localSheetId="2" hidden="1">#REF!</definedName>
    <definedName name="_3__123Graph_AChart_10G" hidden="1">'[2]Treatment Summary'!$F$70:$Q$70</definedName>
    <definedName name="_30__123Graph_AChart_19G" hidden="1">'[2]Treatment Summary'!$F$152:$Q$152</definedName>
    <definedName name="_300__123Graph_XChart_18G" hidden="1">'[2]Treatment Summary'!$F$138:$Q$138</definedName>
    <definedName name="_301__123Graph_XChart_20G" localSheetId="1" hidden="1">'[1]Treatment Summary'!$F$138:$Q$138</definedName>
    <definedName name="_302__123Graph_XChart_20G" localSheetId="2" hidden="1">#REF!</definedName>
    <definedName name="_303__123Graph_XChart_20G" hidden="1">'[2]Treatment Summary'!$F$138:$Q$138</definedName>
    <definedName name="_304__123Graph_XChart_21G" localSheetId="1" hidden="1">'[1]Treatment Summary'!$F$138:$Q$138</definedName>
    <definedName name="_305__123Graph_XChart_21G" localSheetId="2" hidden="1">#REF!</definedName>
    <definedName name="_306__123Graph_XChart_21G" hidden="1">'[2]Treatment Summary'!$F$138:$Q$138</definedName>
    <definedName name="_307__123Graph_XChart_22G" localSheetId="1" hidden="1">'[1]Treatment Summary'!$F$155:$Q$155</definedName>
    <definedName name="_308__123Graph_XChart_22G" localSheetId="2" hidden="1">#REF!</definedName>
    <definedName name="_309__123Graph_XChart_22G" hidden="1">'[2]Treatment Summary'!$F$155:$Q$155</definedName>
    <definedName name="_31__123Graph_AChart_20G" localSheetId="1" hidden="1">'[1]Treatment Summary'!$F$153:$Q$153</definedName>
    <definedName name="_310__123Graph_XChart_23G" localSheetId="1" hidden="1">'[1]Treatment Summary'!$F$138:$Q$138</definedName>
    <definedName name="_311__123Graph_XChart_23G" localSheetId="2" hidden="1">#REF!</definedName>
    <definedName name="_312__123Graph_XChart_23G" hidden="1">'[2]Treatment Summary'!$F$138:$Q$138</definedName>
    <definedName name="_313__123Graph_XChart_25G" localSheetId="1" hidden="1">'[1]Treatment Summary'!$F$138:$Q$138</definedName>
    <definedName name="_314__123Graph_XChart_25G" localSheetId="2" hidden="1">#REF!</definedName>
    <definedName name="_315__123Graph_XChart_25G" hidden="1">'[2]Treatment Summary'!$F$138:$Q$138</definedName>
    <definedName name="_316__123Graph_XChart_26G" localSheetId="1" hidden="1">'[1]Treatment Summary'!$F$138:$Q$138</definedName>
    <definedName name="_317__123Graph_XChart_26G" localSheetId="2" hidden="1">#REF!</definedName>
    <definedName name="_318__123Graph_XChart_26G" hidden="1">'[2]Treatment Summary'!$F$138:$Q$138</definedName>
    <definedName name="_319__123Graph_XChart_27G" localSheetId="1" hidden="1">'[1]Treatment Summary'!$F$138:$Q$138</definedName>
    <definedName name="_32__123Graph_AChart_20G" localSheetId="2" hidden="1">#REF!</definedName>
    <definedName name="_320__123Graph_XChart_27G" localSheetId="2" hidden="1">#REF!</definedName>
    <definedName name="_321__123Graph_XChart_27G" hidden="1">'[2]Treatment Summary'!$F$138:$Q$138</definedName>
    <definedName name="_322__123Graph_XChart_28G" localSheetId="1" hidden="1">'[1]Treatment Summary'!$F$138:$Q$138</definedName>
    <definedName name="_323__123Graph_XChart_28G" localSheetId="2" hidden="1">#REF!</definedName>
    <definedName name="_324__123Graph_XChart_28G" hidden="1">'[2]Treatment Summary'!$F$138:$Q$138</definedName>
    <definedName name="_325__123Graph_XChart_29G" localSheetId="1" hidden="1">'[1]Treatment Summary'!$F$138:$Q$138</definedName>
    <definedName name="_326__123Graph_XChart_29G" localSheetId="2" hidden="1">#REF!</definedName>
    <definedName name="_327__123Graph_XChart_29G" hidden="1">'[2]Treatment Summary'!$F$138:$Q$138</definedName>
    <definedName name="_328__123Graph_XChart_30G" localSheetId="1" hidden="1">'[1]Treatment Summary'!$F$138:$Q$138</definedName>
    <definedName name="_329__123Graph_XChart_30G" localSheetId="2" hidden="1">#REF!</definedName>
    <definedName name="_33__123Graph_AChart_20G" hidden="1">'[2]Treatment Summary'!$F$153:$Q$153</definedName>
    <definedName name="_330__123Graph_XChart_30G" hidden="1">'[2]Treatment Summary'!$F$138:$Q$138</definedName>
    <definedName name="_331__123Graph_XChart_31G" localSheetId="1" hidden="1">'[1]Treatment Summary'!$F$138:$Q$138</definedName>
    <definedName name="_332__123Graph_XChart_31G" localSheetId="2" hidden="1">#REF!</definedName>
    <definedName name="_333__123Graph_XChart_31G" hidden="1">'[2]Treatment Summary'!$F$138:$Q$138</definedName>
    <definedName name="_334__123Graph_XChart_32G" localSheetId="1" hidden="1">'[1]Treatment Summary'!$F$138:$Q$138</definedName>
    <definedName name="_335__123Graph_XChart_32G" localSheetId="2" hidden="1">#REF!</definedName>
    <definedName name="_336__123Graph_XChart_32G" hidden="1">'[2]Treatment Summary'!$F$138:$Q$138</definedName>
    <definedName name="_337__123Graph_XChart_33G" localSheetId="1" hidden="1">'[1]Treatment Summary'!$F$138:$Q$138</definedName>
    <definedName name="_338__123Graph_XChart_33G" localSheetId="2" hidden="1">#REF!</definedName>
    <definedName name="_339__123Graph_XChart_33G" hidden="1">'[2]Treatment Summary'!$F$138:$Q$138</definedName>
    <definedName name="_34__123Graph_AChart_21G" localSheetId="1" hidden="1">'[1]Treatment Summary'!$F$154:$Q$154</definedName>
    <definedName name="_340__123Graph_XChart_34G" localSheetId="1" hidden="1">'[1]Treatment Summary'!$F$138:$Q$138</definedName>
    <definedName name="_341__123Graph_XChart_34G" localSheetId="2" hidden="1">#REF!</definedName>
    <definedName name="_342__123Graph_XChart_34G" hidden="1">'[2]Treatment Summary'!$F$138:$Q$138</definedName>
    <definedName name="_343__123Graph_XChart_35G" localSheetId="1" hidden="1">'[1]Treatment Summary'!$F$138:$Q$138</definedName>
    <definedName name="_344__123Graph_XChart_35G" localSheetId="2" hidden="1">#REF!</definedName>
    <definedName name="_345__123Graph_XChart_35G" hidden="1">'[2]Treatment Summary'!$F$138:$Q$138</definedName>
    <definedName name="_346__123Graph_XChart_36G" localSheetId="1" hidden="1">'[1]Treatment Summary'!$F$138:$Q$138</definedName>
    <definedName name="_347__123Graph_XChart_36G" localSheetId="2" hidden="1">#REF!</definedName>
    <definedName name="_348__123Graph_XChart_36G" hidden="1">'[2]Treatment Summary'!$F$138:$Q$138</definedName>
    <definedName name="_349__123Graph_XChart_37G" localSheetId="1" hidden="1">'[1]Treatment Summary'!$F$138:$Q$138</definedName>
    <definedName name="_35__123Graph_AChart_21G" localSheetId="2" hidden="1">#REF!</definedName>
    <definedName name="_350__123Graph_XChart_37G" localSheetId="2" hidden="1">#REF!</definedName>
    <definedName name="_351__123Graph_XChart_37G" hidden="1">'[2]Treatment Summary'!$F$138:$Q$138</definedName>
    <definedName name="_352__123Graph_XChart_38G" localSheetId="1" hidden="1">'[1]Treatment Summary'!$F$138:$Q$138</definedName>
    <definedName name="_353__123Graph_XChart_38G" localSheetId="2" hidden="1">#REF!</definedName>
    <definedName name="_354__123Graph_XChart_38G" hidden="1">'[2]Treatment Summary'!$F$138:$Q$138</definedName>
    <definedName name="_355__123Graph_XChart_39G" localSheetId="1" hidden="1">'[1]Treatment Summary'!$F$138:$Q$138</definedName>
    <definedName name="_356__123Graph_XChart_39G" localSheetId="2" hidden="1">#REF!</definedName>
    <definedName name="_357__123Graph_XChart_39G" hidden="1">'[2]Treatment Summary'!$F$138:$Q$138</definedName>
    <definedName name="_358__123Graph_XChart_40G" localSheetId="1" hidden="1">'[1]Treatment Summary'!$F$138:$Q$138</definedName>
    <definedName name="_359__123Graph_XChart_40G" localSheetId="2" hidden="1">#REF!</definedName>
    <definedName name="_36__123Graph_AChart_21G" hidden="1">'[2]Treatment Summary'!$F$154:$Q$154</definedName>
    <definedName name="_360__123Graph_XChart_40G" hidden="1">'[2]Treatment Summary'!$F$138:$Q$138</definedName>
    <definedName name="_361__123Graph_XChart_41G" localSheetId="1" hidden="1">'[1]Treatment Summary'!$F$138:$Q$138</definedName>
    <definedName name="_362__123Graph_XChart_41G" localSheetId="2" hidden="1">#REF!</definedName>
    <definedName name="_363__123Graph_XChart_41G" hidden="1">'[2]Treatment Summary'!$F$138:$Q$138</definedName>
    <definedName name="_364__123Graph_XChart_42G" localSheetId="1" hidden="1">'[1]Treatment Summary'!$F$138:$Q$138</definedName>
    <definedName name="_365__123Graph_XChart_42G" localSheetId="2" hidden="1">#REF!</definedName>
    <definedName name="_366__123Graph_XChart_42G" hidden="1">'[2]Treatment Summary'!$F$138:$Q$138</definedName>
    <definedName name="_367__123Graph_XChart_43G" localSheetId="1" hidden="1">'[1]Treatment Summary'!$F$138:$Q$138</definedName>
    <definedName name="_368__123Graph_XChart_43G" localSheetId="2" hidden="1">#REF!</definedName>
    <definedName name="_369__123Graph_XChart_43G" hidden="1">'[2]Treatment Summary'!$F$138:$Q$138</definedName>
    <definedName name="_37__123Graph_AChart_22G" localSheetId="1" hidden="1">'[1]Treatment Summary'!$F$155:$Q$155</definedName>
    <definedName name="_370__123Graph_XChart_4G" localSheetId="1" hidden="1">'[1]Treatment Summary'!$F$3:$Q$3</definedName>
    <definedName name="_371__123Graph_XChart_4G" localSheetId="2" hidden="1">#REF!</definedName>
    <definedName name="_372__123Graph_XChart_4G" hidden="1">'[2]Treatment Summary'!$F$3:$Q$3</definedName>
    <definedName name="_373__123Graph_XChart_5G" localSheetId="1" hidden="1">'[1]Treatment Summary'!$F$3:$Q$3</definedName>
    <definedName name="_374__123Graph_XChart_5G" localSheetId="2" hidden="1">#REF!</definedName>
    <definedName name="_375__123Graph_XChart_5G" hidden="1">'[2]Treatment Summary'!$F$3:$Q$3</definedName>
    <definedName name="_376__123Graph_XChart_6G" localSheetId="1" hidden="1">'[1]Treatment Summary'!$F$3:$Q$3</definedName>
    <definedName name="_377__123Graph_XChart_6G" localSheetId="2" hidden="1">#REF!</definedName>
    <definedName name="_378__123Graph_XChart_6G" hidden="1">'[2]Treatment Summary'!$F$3:$Q$3</definedName>
    <definedName name="_379__123Graph_XChart_7G" localSheetId="1" hidden="1">'[1]Treatment Summary'!$F$3:$Q$3</definedName>
    <definedName name="_38__123Graph_AChart_22G" localSheetId="2" hidden="1">#REF!</definedName>
    <definedName name="_380__123Graph_XChart_7G" localSheetId="2" hidden="1">#REF!</definedName>
    <definedName name="_381__123Graph_XChart_7G" hidden="1">'[2]Treatment Summary'!$F$3:$Q$3</definedName>
    <definedName name="_382__123Graph_XChart_8G" localSheetId="1" hidden="1">'[1]Treatment Summary'!$F$3:$Q$3</definedName>
    <definedName name="_383__123Graph_XChart_8G" localSheetId="2" hidden="1">#REF!</definedName>
    <definedName name="_384__123Graph_XChart_8G" hidden="1">'[2]Treatment Summary'!$F$3:$Q$3</definedName>
    <definedName name="_385__123Graph_XChart_9G" localSheetId="1" hidden="1">'[1]Treatment Summary'!$F$3:$Q$3</definedName>
    <definedName name="_386__123Graph_XChart_9G" localSheetId="2" hidden="1">#REF!</definedName>
    <definedName name="_387__123Graph_XChart_9G" hidden="1">'[2]Treatment Summary'!$F$3:$Q$3</definedName>
    <definedName name="_39__123Graph_AChart_22G" hidden="1">'[2]Treatment Summary'!$F$155:$Q$155</definedName>
    <definedName name="_4__123Graph_AChart_11G" localSheetId="1" hidden="1">'[1]Treatment Summary'!$F$142:$Q$142</definedName>
    <definedName name="_40__123Graph_AChart_23G" localSheetId="1" hidden="1">'[1]Treatment Summary'!$F$148:$Q$148</definedName>
    <definedName name="_41__123Graph_AChart_23G" localSheetId="2" hidden="1">#REF!</definedName>
    <definedName name="_42__123Graph_AChart_23G" hidden="1">'[2]Treatment Summary'!$F$148:$Q$148</definedName>
    <definedName name="_43__123Graph_AChart_24G" localSheetId="1" hidden="1">'[1]Treatment Summary'!$F$149:$Q$149</definedName>
    <definedName name="_44__123Graph_AChart_24G" localSheetId="2" hidden="1">#REF!</definedName>
    <definedName name="_45__123Graph_AChart_24G" hidden="1">'[2]Treatment Summary'!$F$149:$Q$149</definedName>
    <definedName name="_46__123Graph_AChart_25G" localSheetId="1" hidden="1">'[1]Treatment Summary'!$F$158:$Q$158</definedName>
    <definedName name="_47__123Graph_AChart_25G" localSheetId="2" hidden="1">#REF!</definedName>
    <definedName name="_48__123Graph_AChart_25G" hidden="1">'[2]Treatment Summary'!$F$158:$Q$158</definedName>
    <definedName name="_49__123Graph_AChart_26G" localSheetId="1" hidden="1">'[1]Treatment Summary'!$F$164:$Q$164</definedName>
    <definedName name="_5__123Graph_AChart_11G" localSheetId="2" hidden="1">#REF!</definedName>
    <definedName name="_50__123Graph_AChart_26G" localSheetId="2" hidden="1">#REF!</definedName>
    <definedName name="_51__123Graph_AChart_26G" hidden="1">'[2]Treatment Summary'!$F$164:$Q$164</definedName>
    <definedName name="_52__123Graph_AChart_27G" localSheetId="1" hidden="1">'[1]Treatment Summary'!$F$172:$Q$172</definedName>
    <definedName name="_53__123Graph_AChart_27G" localSheetId="2" hidden="1">#REF!</definedName>
    <definedName name="_54__123Graph_AChart_27G" hidden="1">'[2]Treatment Summary'!$F$172:$Q$172</definedName>
    <definedName name="_55__123Graph_AChart_28G" localSheetId="1" hidden="1">'[1]Treatment Summary'!$F$178:$Q$178</definedName>
    <definedName name="_56__123Graph_AChart_28G" localSheetId="2" hidden="1">#REF!</definedName>
    <definedName name="_57__123Graph_AChart_28G" hidden="1">'[2]Treatment Summary'!$F$178:$Q$178</definedName>
    <definedName name="_58__123Graph_AChart_29G" localSheetId="1" hidden="1">'[1]Treatment Summary'!$F$190:$Q$190</definedName>
    <definedName name="_59__123Graph_AChart_29G" localSheetId="2" hidden="1">#REF!</definedName>
    <definedName name="_6__123Graph_AChart_11G" hidden="1">'[2]Treatment Summary'!$F$142:$Q$142</definedName>
    <definedName name="_60__123Graph_AChart_29G" hidden="1">'[2]Treatment Summary'!$F$190:$Q$190</definedName>
    <definedName name="_61__123Graph_AChart_30G" localSheetId="1" hidden="1">'[1]Treatment Summary'!$F$197:$Q$197</definedName>
    <definedName name="_62__123Graph_AChart_30G" localSheetId="2" hidden="1">#REF!</definedName>
    <definedName name="_63__123Graph_AChart_30G" hidden="1">'[2]Treatment Summary'!$F$197:$Q$197</definedName>
    <definedName name="_64__123Graph_AChart_31G" localSheetId="1" hidden="1">'[1]Treatment Summary'!$F$204:$Q$204</definedName>
    <definedName name="_65__123Graph_AChart_31G" localSheetId="2" hidden="1">#REF!</definedName>
    <definedName name="_66__123Graph_AChart_31G" hidden="1">'[2]Treatment Summary'!$F$204:$Q$204</definedName>
    <definedName name="_67__123Graph_AChart_32G" localSheetId="1" hidden="1">'[1]Treatment Summary'!$F$210:$Q$210</definedName>
    <definedName name="_68__123Graph_AChart_32G" localSheetId="2" hidden="1">#REF!</definedName>
    <definedName name="_69__123Graph_AChart_32G" hidden="1">'[2]Treatment Summary'!$F$210:$Q$210</definedName>
    <definedName name="_7__123Graph_AChart_12G" localSheetId="1" hidden="1">'[1]Treatment Summary'!$F$146:$Q$146</definedName>
    <definedName name="_70__123Graph_AChart_33G" localSheetId="1" hidden="1">'[3]Treatment Summary'!#REF!</definedName>
    <definedName name="_72__123Graph_AChart_33G" hidden="1">'[4]Treatment Summary'!#REF!</definedName>
    <definedName name="_73__123Graph_AChart_34G" localSheetId="1" hidden="1">'[3]Treatment Summary'!#REF!</definedName>
    <definedName name="_75__123Graph_AChart_34G" hidden="1">'[4]Treatment Summary'!#REF!</definedName>
    <definedName name="_76__123Graph_AChart_35G" localSheetId="1" hidden="1">'[1]Treatment Summary'!$F$216:$Q$216</definedName>
    <definedName name="_77__123Graph_AChart_35G" localSheetId="2" hidden="1">#REF!</definedName>
    <definedName name="_78__123Graph_AChart_35G" hidden="1">'[2]Treatment Summary'!$F$216:$Q$216</definedName>
    <definedName name="_79__123Graph_AChart_36G" localSheetId="1" hidden="1">'[1]Treatment Summary'!$F$220:$Q$220</definedName>
    <definedName name="_8__123Graph_AChart_12G" localSheetId="2" hidden="1">#REF!</definedName>
    <definedName name="_80__123Graph_AChart_36G" localSheetId="2" hidden="1">#REF!</definedName>
    <definedName name="_81__123Graph_AChart_36G" hidden="1">'[2]Treatment Summary'!$F$220:$Q$220</definedName>
    <definedName name="_82__123Graph_AChart_37G" localSheetId="1" hidden="1">'[1]Treatment Summary'!$F$222:$Q$222</definedName>
    <definedName name="_83__123Graph_AChart_37G" localSheetId="2" hidden="1">#REF!</definedName>
    <definedName name="_84__123Graph_AChart_37G" hidden="1">'[2]Treatment Summary'!$F$222:$Q$222</definedName>
    <definedName name="_85__123Graph_AChart_38G" localSheetId="1" hidden="1">'[1]Treatment Summary'!$F$230:$Q$230</definedName>
    <definedName name="_86__123Graph_AChart_38G" localSheetId="2" hidden="1">#REF!</definedName>
    <definedName name="_87__123Graph_AChart_38G" hidden="1">'[2]Treatment Summary'!$F$230:$Q$230</definedName>
    <definedName name="_88__123Graph_AChart_39G" localSheetId="1" hidden="1">'[1]Treatment Summary'!$F$243:$Q$243</definedName>
    <definedName name="_89__123Graph_AChart_39G" localSheetId="2" hidden="1">#REF!</definedName>
    <definedName name="_9__123Graph_AChart_12G" hidden="1">'[2]Treatment Summary'!$F$146:$Q$146</definedName>
    <definedName name="_90__123Graph_AChart_39G" hidden="1">'[2]Treatment Summary'!$F$243:$Q$243</definedName>
    <definedName name="_91__123Graph_AChart_3G" localSheetId="1" hidden="1">'[1]Treatment Summary'!$F$8:$Q$8</definedName>
    <definedName name="_92__123Graph_AChart_3G" localSheetId="2" hidden="1">#REF!</definedName>
    <definedName name="_93__123Graph_AChart_3G" hidden="1">'[2]Treatment Summary'!$F$8:$Q$8</definedName>
    <definedName name="_94__123Graph_AChart_40G" localSheetId="1" hidden="1">'[1]Treatment Summary'!$F$256:$Q$256</definedName>
    <definedName name="_95__123Graph_AChart_40G" localSheetId="2" hidden="1">#REF!</definedName>
    <definedName name="_96__123Graph_AChart_40G" hidden="1">'[2]Treatment Summary'!$F$256:$Q$256</definedName>
    <definedName name="_97__123Graph_AChart_41G" localSheetId="1" hidden="1">'[1]Treatment Summary'!$F$269:$Q$269</definedName>
    <definedName name="_98__123Graph_AChart_41G" localSheetId="2" hidden="1">#REF!</definedName>
    <definedName name="_99__123Graph_AChart_41G" hidden="1">'[2]Treatment Summary'!$F$269:$Q$269</definedName>
    <definedName name="_DAT1" localSheetId="2">'[5]ЦХЛ 2004'!#REF!</definedName>
    <definedName name="_DAT2" localSheetId="2">'[5]ЦХЛ 2004'!#REF!</definedName>
    <definedName name="_DAT3" localSheetId="2">'[5]ЦХЛ 2004'!#REF!</definedName>
    <definedName name="_DAT4" localSheetId="2">'[5]ЦХЛ 2004'!#REF!</definedName>
    <definedName name="_DAT5" localSheetId="2">'[5]ЦХЛ 2004'!#REF!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Key2" hidden="1">#REF!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xlnm._FilterDatabase" hidden="1">#REF!</definedName>
    <definedName name="anscount" hidden="1">2</definedName>
    <definedName name="assel">#REF!</definedName>
    <definedName name="BaseInsPrem" localSheetId="1">'[6]I KEY INFORMATION'!$E$63</definedName>
    <definedName name="BaseInsPrem" localSheetId="2">'[7]I KEY INFORMATION'!$E$63</definedName>
    <definedName name="BaseInsPrem">'[8]I KEY INFORMATION'!$E$63</definedName>
    <definedName name="BaseYr" localSheetId="1">'[6]I KEY INFORMATION'!$I$20</definedName>
    <definedName name="BaseYr" localSheetId="2">'[7]I KEY INFORMATION'!$I$20</definedName>
    <definedName name="BaseYr">'[8]I KEY INFORMATION'!$I$20</definedName>
    <definedName name="BasicFee" localSheetId="1">'[6]I KEY INFORMATION'!$I$299</definedName>
    <definedName name="BasicFee" localSheetId="2">'[7]I KEY INFORMATION'!$I$299</definedName>
    <definedName name="BasicFee">'[8]I KEY INFORMATION'!$I$299</definedName>
    <definedName name="Beg_Bal">#REF!</definedName>
    <definedName name="cad" localSheetId="1">#REF!</definedName>
    <definedName name="cad" localSheetId="2">#REF!</definedName>
    <definedName name="cad">#REF!</definedName>
    <definedName name="CAPEX" localSheetId="1">#REF!</definedName>
    <definedName name="CAPEX" localSheetId="2">#REF!</definedName>
    <definedName name="CAPEX">#REF!</definedName>
    <definedName name="CompOt" localSheetId="2">'Инвестиции и Амортизация'!CompOt</definedName>
    <definedName name="CompOt">'Инвестиции и Амортизация'!CompOt</definedName>
    <definedName name="CompRas" localSheetId="2">'Инвестиции и Амортизация'!CompRas</definedName>
    <definedName name="CompRas">'Инвестиции и Амортизация'!CompRas</definedName>
    <definedName name="CurrAppl" localSheetId="1">'[6]I KEY INFORMATION'!$I$15</definedName>
    <definedName name="CurrAppl" localSheetId="2">'[7]I KEY INFORMATION'!$I$15</definedName>
    <definedName name="CurrAppl">'[8]I KEY INFORMATION'!$I$15</definedName>
    <definedName name="Data">#REF!</definedName>
    <definedName name="dgfhd" localSheetId="1">'[9]I KEY INFORMATION'!$I$299</definedName>
    <definedName name="dgfhd" localSheetId="2">'[10]I KEY INFORMATION'!$I$299</definedName>
    <definedName name="dgfhd">'[11]I KEY INFORMATION'!$I$299</definedName>
    <definedName name="DistrRate1" localSheetId="1">'[6]I KEY INFORMATION'!$I$359</definedName>
    <definedName name="DistrRate1" localSheetId="2">'[7]I KEY INFORMATION'!$I$359</definedName>
    <definedName name="DistrRate1">'[8]I KEY INFORMATION'!$I$359</definedName>
    <definedName name="DistrRate2" localSheetId="1">'[6]I KEY INFORMATION'!$I$360</definedName>
    <definedName name="DistrRate2" localSheetId="2">'[7]I KEY INFORMATION'!$I$360</definedName>
    <definedName name="DistrRate2">'[8]I KEY INFORMATION'!$I$360</definedName>
    <definedName name="End_Bal">#REF!</definedName>
    <definedName name="ew" localSheetId="2">'Инвестиции и Амортизация'!ew</definedName>
    <definedName name="ew">'Инвестиции и Амортизация'!ew</definedName>
    <definedName name="Extra_Pay">#REF!</definedName>
    <definedName name="fasdgadsg" localSheetId="1">'[9]I KEY INFORMATION'!$E$63</definedName>
    <definedName name="fasdgadsg" localSheetId="2">'[10]I KEY INFORMATION'!$E$63</definedName>
    <definedName name="fasdgadsg">'[11]I KEY INFORMATION'!$E$63</definedName>
    <definedName name="FF_EResBase" localSheetId="1">'[6]I KEY INFORMATION'!$I$324</definedName>
    <definedName name="FF_EResBase" localSheetId="2">'[7]I KEY INFORMATION'!$I$324</definedName>
    <definedName name="FF_EResBase">'[8]I KEY INFORMATION'!$I$324</definedName>
    <definedName name="FF_EResFee1" localSheetId="1">'[6]I KEY INFORMATION'!$I$319</definedName>
    <definedName name="FF_EResFee1" localSheetId="2">'[7]I KEY INFORMATION'!$I$319</definedName>
    <definedName name="FF_EResFee1">'[8]I KEY INFORMATION'!$I$319</definedName>
    <definedName name="FF_EResFee2" localSheetId="1">'[6]I KEY INFORMATION'!$I$320</definedName>
    <definedName name="FF_EResFee2" localSheetId="2">'[7]I KEY INFORMATION'!$I$320</definedName>
    <definedName name="FF_EResFee2">'[8]I KEY INFORMATION'!$I$320</definedName>
    <definedName name="FF_EResFee3" localSheetId="1">'[6]I KEY INFORMATION'!$I$321</definedName>
    <definedName name="FF_EResFee3" localSheetId="2">'[7]I KEY INFORMATION'!$I$321</definedName>
    <definedName name="FF_EResFee3">'[8]I KEY INFORMATION'!$I$321</definedName>
    <definedName name="FF_EResFee4" localSheetId="1">'[6]I KEY INFORMATION'!$I$322</definedName>
    <definedName name="FF_EResFee4" localSheetId="2">'[7]I KEY INFORMATION'!$I$322</definedName>
    <definedName name="FF_EResFee4">'[8]I KEY INFORMATION'!$I$322</definedName>
    <definedName name="FF_EResFee5" localSheetId="1">'[6]I KEY INFORMATION'!$I$323</definedName>
    <definedName name="FF_EResFee5" localSheetId="2">'[7]I KEY INFORMATION'!$I$323</definedName>
    <definedName name="FF_EResFee5">'[8]I KEY INFORMATION'!$I$323</definedName>
    <definedName name="FFR_EURO">'[12]Project Detail Inputs'!$I$33</definedName>
    <definedName name="fg" localSheetId="2">'Инвестиции и Амортизация'!fg</definedName>
    <definedName name="fg">'Инвестиции и Амортизация'!fg</definedName>
    <definedName name="FiguresText">'[13]Control Settings'!$A$8</definedName>
    <definedName name="Full_Print">#REF!</definedName>
    <definedName name="gl" localSheetId="1">'[9]I KEY INFORMATION'!$I$15</definedName>
    <definedName name="gl" localSheetId="2">'[10]I KEY INFORMATION'!$I$15</definedName>
    <definedName name="gl">'[11]I KEY INFORMATION'!$I$15</definedName>
    <definedName name="Header_Row">ROW(#REF!)</definedName>
    <definedName name="HFсушка_печ" localSheetId="1">#REF!</definedName>
    <definedName name="HFсушка_печ" localSheetId="2">#REF!</definedName>
    <definedName name="HFсушка_печ">#REF!</definedName>
    <definedName name="HFсушка_печать" localSheetId="1">#REF!</definedName>
    <definedName name="HFсушка_печать" localSheetId="2">#REF!</definedName>
    <definedName name="HFсушка_печать">#REF!</definedName>
    <definedName name="IncFee1" localSheetId="1">'[6]I KEY INFORMATION'!$I$303</definedName>
    <definedName name="IncFee1" localSheetId="2">'[7]I KEY INFORMATION'!$I$303</definedName>
    <definedName name="IncFee1">'[8]I KEY INFORMATION'!$I$303</definedName>
    <definedName name="IncFee2" localSheetId="1">'[6]I KEY INFORMATION'!$I$304</definedName>
    <definedName name="IncFee2" localSheetId="2">'[7]I KEY INFORMATION'!$I$304</definedName>
    <definedName name="IncFee2">'[8]I KEY INFORMATION'!$I$304</definedName>
    <definedName name="IncFee3" localSheetId="1">'[6]I KEY INFORMATION'!$I$305</definedName>
    <definedName name="IncFee3" localSheetId="2">'[7]I KEY INFORMATION'!$I$305</definedName>
    <definedName name="IncFee3">'[8]I KEY INFORMATION'!$I$305</definedName>
    <definedName name="InflationRate" localSheetId="1">'[6]I KEY INFORMATION'!$I$32</definedName>
    <definedName name="InflationRate" localSheetId="2">'[7]I KEY INFORMATION'!$I$32</definedName>
    <definedName name="InflationRate">'[8]I KEY INFORMATION'!$I$32</definedName>
    <definedName name="InsPrem" localSheetId="1">'[6]I KEY INFORMATION'!$I$63</definedName>
    <definedName name="InsPrem" localSheetId="2">'[7]I KEY INFORMATION'!$I$63</definedName>
    <definedName name="InsPrem">'[8]I KEY INFORMATION'!$I$63</definedName>
    <definedName name="InsPremChange" localSheetId="1">'[6]I KEY INFORMATION'!$I$64</definedName>
    <definedName name="InsPremChange" localSheetId="2">'[7]I KEY INFORMATION'!$I$64</definedName>
    <definedName name="InsPremChange">'[8]I KEY INFORMATION'!$I$64</definedName>
    <definedName name="Int">#REF!</definedName>
    <definedName name="Interest_Rate">#REF!</definedName>
    <definedName name="k" localSheetId="2">'Инвестиции и Амортизация'!k</definedName>
    <definedName name="k">'Инвестиции и Амортизация'!k</definedName>
    <definedName name="KPIGRAPH1" localSheetId="1">#REF!</definedName>
    <definedName name="KPIGRAPH1" localSheetId="2">#REF!</definedName>
    <definedName name="KPIGRAPH1">#REF!</definedName>
    <definedName name="KPIGRAPH2" localSheetId="1">#REF!</definedName>
    <definedName name="KPIGRAPH2" localSheetId="2">#REF!</definedName>
    <definedName name="KPIGRAPH2">#REF!</definedName>
    <definedName name="KPIGRAPH3" localSheetId="1">#REF!</definedName>
    <definedName name="KPIGRAPH3" localSheetId="2">#REF!</definedName>
    <definedName name="KPIGRAPH3">#REF!</definedName>
    <definedName name="KPIGRAPH4" localSheetId="1">#REF!</definedName>
    <definedName name="KPIGRAPH4" localSheetId="2">#REF!</definedName>
    <definedName name="KPIGRAPH4">#REF!</definedName>
    <definedName name="KPIGRAPH5" localSheetId="1">#REF!</definedName>
    <definedName name="KPIGRAPH5" localSheetId="2">#REF!</definedName>
    <definedName name="KPIGRAPH5">#REF!</definedName>
    <definedName name="KPIGRAPH6" localSheetId="1">#REF!</definedName>
    <definedName name="KPIGRAPH6" localSheetId="2">#REF!</definedName>
    <definedName name="KPIGRAPH6">#REF!</definedName>
    <definedName name="KPIGRAPH7" localSheetId="1">#REF!</definedName>
    <definedName name="KPIGRAPH7" localSheetId="2">#REF!</definedName>
    <definedName name="KPIGRAPH7">#REF!</definedName>
    <definedName name="KPIGRAPH8" localSheetId="1">#REF!</definedName>
    <definedName name="KPIGRAPH8" localSheetId="2">#REF!</definedName>
    <definedName name="KPIGRAPH8">#REF!</definedName>
    <definedName name="KPIGRAPH9" localSheetId="1">#REF!</definedName>
    <definedName name="KPIGRAPH9" localSheetId="2">#REF!</definedName>
    <definedName name="KPIGRAPH9">#REF!</definedName>
    <definedName name="kto" localSheetId="2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kto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Last_Row" localSheetId="0">IF(NPV!Values_Entered,Header_Row+NPV!Number_of_Payments,Header_Row)</definedName>
    <definedName name="Last_Row" localSheetId="1">IF(Доходы!Values_Entered,Header_Row+Доходы!Number_of_Payments,Header_Row)</definedName>
    <definedName name="Last_Row" localSheetId="2">IF('Инвестиции и Амортизация'!Values_Entered,Header_Row+'Инвестиции и Амортизация'!Number_of_Payments,Header_Row)</definedName>
    <definedName name="Last_Row">IF(NPV!Values_Entered,Header_Row+NPV!Number_of_Payments,Header_Row)</definedName>
    <definedName name="LastHistoricYear">'[13]Control Settings'!$D$15</definedName>
    <definedName name="LH" localSheetId="1">#REF!</definedName>
    <definedName name="LH" localSheetId="2">#REF!</definedName>
    <definedName name="LH">#REF!</definedName>
    <definedName name="limcount" hidden="1">2</definedName>
    <definedName name="Loan_Amount">#REF!</definedName>
    <definedName name="Loan_Start">#REF!</definedName>
    <definedName name="Loan_Years">#REF!</definedName>
    <definedName name="LOM_COSTS">[16]Production!$E$9:$BR$262</definedName>
    <definedName name="m_2005" localSheetId="2">'[17]1NK'!$R$10:$R$1877</definedName>
    <definedName name="m_2005">'[18]1NK'!$R$10:$R$1877</definedName>
    <definedName name="m_2006" localSheetId="2">'[17]1NK'!$S$10:$S$1838</definedName>
    <definedName name="m_2006">'[18]1NK'!$S$10:$S$1838</definedName>
    <definedName name="m_2007" localSheetId="2">'[17]1NK'!$T$10:$T$1838</definedName>
    <definedName name="m_2007">'[18]1NK'!$T$10:$T$1838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p2003" localSheetId="2">#REF!</definedName>
    <definedName name="m_p2003">#REF!</definedName>
    <definedName name="m_Predpr_I" localSheetId="2">#REF!</definedName>
    <definedName name="m_Predpr_I">#REF!</definedName>
    <definedName name="m_Predpr_N" localSheetId="2">#REF!</definedName>
    <definedName name="m_Predpr_N">#REF!</definedName>
    <definedName name="m_Zatrat">[19]ЦентрЗатр!$A$2:$G$71</definedName>
    <definedName name="m_Zatrat_Ed" localSheetId="2">[20]ЦентрЗатр!$E$2:$E$71</definedName>
    <definedName name="m_Zatrat_Ed">[21]ЦентрЗатр!$E$2:$E$71</definedName>
    <definedName name="m_Zatrat_K" localSheetId="2">[20]ЦентрЗатр!$F$2:$F$71</definedName>
    <definedName name="m_Zatrat_K">[21]ЦентрЗатр!$F$2:$F$71</definedName>
    <definedName name="m_Zatrat_N">[19]ЦентрЗатр!$G$2:$G$71</definedName>
    <definedName name="Margin1" localSheetId="1">'[6]I KEY INFORMATION'!$I$311</definedName>
    <definedName name="Margin1" localSheetId="2">'[7]I KEY INFORMATION'!$I$311</definedName>
    <definedName name="Margin1">'[8]I KEY INFORMATION'!$I$311</definedName>
    <definedName name="Margin2" localSheetId="1">'[6]I KEY INFORMATION'!$I$312</definedName>
    <definedName name="Margin2" localSheetId="2">'[7]I KEY INFORMATION'!$I$312</definedName>
    <definedName name="Margin2">'[8]I KEY INFORMATION'!$I$312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NEPLAN" localSheetId="1">#REF!</definedName>
    <definedName name="MINEPLAN" localSheetId="2">#REF!</definedName>
    <definedName name="MINEPLAN">#REF!</definedName>
    <definedName name="mlx" localSheetId="1">#REF!</definedName>
    <definedName name="mlx" localSheetId="2">#REF!</definedName>
    <definedName name="mlx">#REF!</definedName>
    <definedName name="net">#REF!</definedName>
    <definedName name="Num_Pmt_Per_Year">#REF!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OODRev" localSheetId="1">'[6]VI REVENUE OOD'!$A$19:$IV$19</definedName>
    <definedName name="OODRev" localSheetId="2">'[7]VI REVENUE OOD'!$A$19:$IV$19</definedName>
    <definedName name="OODRev">'[8]VI REVENUE OOD'!$A$19:$IV$19</definedName>
    <definedName name="OPERATINGYEAR" localSheetId="1">'[6]IIb P&amp;L short'!$A$5:$IV$5</definedName>
    <definedName name="OPERATINGYEAR" localSheetId="2">'[7]IIb P&amp;L short'!$A$5:$IV$5</definedName>
    <definedName name="OPERATINGYEAR">'[8]IIb P&amp;L short'!$A$5:$IV$5</definedName>
    <definedName name="OpYr" localSheetId="1">'[6]IV REVENUE ROOMS'!$A$5:$IV$5</definedName>
    <definedName name="OpYr" localSheetId="2">'[7]IV REVENUE ROOMS'!$A$5:$IV$5</definedName>
    <definedName name="OpYr">'[8]IV REVENUE ROOMS'!$A$5:$IV$5</definedName>
    <definedName name="OwnAmorLoanPerc" localSheetId="1">'[6]I KEY INFORMATION'!$I$342</definedName>
    <definedName name="OwnAmorLoanPerc" localSheetId="2">'[7]I KEY INFORMATION'!$I$342</definedName>
    <definedName name="OwnAmorLoanPerc">'[8]I KEY INFORMATION'!$I$342</definedName>
    <definedName name="OwnAmorLoanRate" localSheetId="1">'[6]I KEY INFORMATION'!$I$348</definedName>
    <definedName name="OwnAmorLoanRate" localSheetId="2">'[7]I KEY INFORMATION'!$I$348</definedName>
    <definedName name="OwnAmorLoanRate">'[8]I KEY INFORMATION'!$I$348</definedName>
    <definedName name="OwnAmorLoanRepay" localSheetId="1">'[6]I KEY INFORMATION'!$I$346</definedName>
    <definedName name="OwnAmorLoanRepay" localSheetId="2">'[7]I KEY INFORMATION'!$I$346</definedName>
    <definedName name="OwnAmorLoanRepay">'[8]I KEY INFORMATION'!$I$346</definedName>
    <definedName name="OwnBulletLoanPerc" localSheetId="1">'[6]I KEY INFORMATION'!$I$343</definedName>
    <definedName name="OwnBulletLoanPerc" localSheetId="2">'[7]I KEY INFORMATION'!$I$343</definedName>
    <definedName name="OwnBulletLoanPerc">'[8]I KEY INFORMATION'!$I$343</definedName>
    <definedName name="OwnBulletLoanRate" localSheetId="1">'[6]I KEY INFORMATION'!$I$352</definedName>
    <definedName name="OwnBulletLoanRate" localSheetId="2">'[7]I KEY INFORMATION'!$I$352</definedName>
    <definedName name="OwnBulletLoanRate">'[8]I KEY INFORMATION'!$I$352</definedName>
    <definedName name="OwnBulletLoanRepYr" localSheetId="1">'[6]I KEY INFORMATION'!$I$351</definedName>
    <definedName name="OwnBulletLoanRepYr" localSheetId="2">'[7]I KEY INFORMATION'!$I$351</definedName>
    <definedName name="OwnBulletLoanRepYr">'[8]I KEY INFORMATION'!$I$351</definedName>
    <definedName name="OwnDepMethod" localSheetId="1">'[6]I KEY INFORMATION'!$I$357</definedName>
    <definedName name="OwnDepMethod" localSheetId="2">'[7]I KEY INFORMATION'!$I$357</definedName>
    <definedName name="OwnDepMethod">'[8]I KEY INFORMATION'!$I$357</definedName>
    <definedName name="OwnIncTax" localSheetId="1">'[6]I KEY INFORMATION'!$I$338</definedName>
    <definedName name="OwnIncTax" localSheetId="2">'[7]I KEY INFORMATION'!$I$338</definedName>
    <definedName name="OwnIncTax">'[8]I KEY INFORMATION'!$I$338</definedName>
    <definedName name="OwnLandCharge" localSheetId="1">'[6]I KEY INFORMATION'!$I$339</definedName>
    <definedName name="OwnLandCharge" localSheetId="2">'[7]I KEY INFORMATION'!$I$339</definedName>
    <definedName name="OwnLandCharge">'[8]I KEY INFORMATION'!$I$339</definedName>
    <definedName name="OwnProjCost" localSheetId="1">'[6]I KEY INFORMATION'!$I$355</definedName>
    <definedName name="OwnProjCost" localSheetId="2">'[7]I KEY INFORMATION'!$I$355</definedName>
    <definedName name="OwnProjCost">'[8]I KEY INFORMATION'!$I$355</definedName>
    <definedName name="OwnPropUsefulLife" localSheetId="1">'[6]I KEY INFORMATION'!$I$356</definedName>
    <definedName name="OwnPropUsefulLife" localSheetId="2">'[7]I KEY INFORMATION'!$I$356</definedName>
    <definedName name="OwnPropUsefulLife">'[8]I KEY INFORMATION'!$I$356</definedName>
    <definedName name="OwnSeniorDebt" localSheetId="1">'[6]I KEY INFORMATION'!$I$341</definedName>
    <definedName name="OwnSeniorDebt" localSheetId="2">'[7]I KEY INFORMATION'!$I$341</definedName>
    <definedName name="OwnSeniorDebt">'[8]I KEY INFORMATION'!$I$341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lage" localSheetId="1">#REF!</definedName>
    <definedName name="plage" localSheetId="2">#REF!</definedName>
    <definedName name="plage">#REF!</definedName>
    <definedName name="po">#REF!</definedName>
    <definedName name="Princ">#REF!</definedName>
    <definedName name="Print_Area_Reset" localSheetId="0">OFFSET(Full_Print,0,0,NPV!Last_Row)</definedName>
    <definedName name="Print_Area_Reset" localSheetId="1">OFFSET(Full_Print,0,0,Доходы!Last_Row)</definedName>
    <definedName name="Print_Area_Reset" localSheetId="2">OFFSET(Full_Print,0,0,'Инвестиции и Амортизация'!Last_Row)</definedName>
    <definedName name="Print_Area_Reset">OFFSET(Full_Print,0,0,Last_Row)</definedName>
    <definedName name="PRINTCOST">[16]Production!$A$9:$Q$257</definedName>
    <definedName name="qq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we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REAGENTS" localSheetId="1">'[1]Treatment Summary'!$F$8:$AR$133</definedName>
    <definedName name="REAGENTS" localSheetId="2">#REF!</definedName>
    <definedName name="REAGENTS">'[2]Treatment Summary'!$F$8:$AR$133</definedName>
    <definedName name="RMNightsOcc" localSheetId="1">'[6]IV REVENUE ROOMS'!$A$14:$IV$14</definedName>
    <definedName name="RMNightsOcc" localSheetId="2">'[7]IV REVENUE ROOMS'!$A$14:$IV$14</definedName>
    <definedName name="RMNightsOcc">'[8]IV REVENUE ROOMS'!$A$14:$IV$14</definedName>
    <definedName name="RMSREV" localSheetId="1">'[6]IV REVENUE ROOMS'!$A$23:$IV$23</definedName>
    <definedName name="RMSREV" localSheetId="2">'[7]IV REVENUE ROOMS'!$A$23:$IV$23</definedName>
    <definedName name="RMSREV">'[8]IV REVENUE ROOMS'!$A$23:$IV$23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omNo" localSheetId="1">'[6]I KEY INFORMATION'!$I$67</definedName>
    <definedName name="RoomNo" localSheetId="2">'[7]I KEY INFORMATION'!$I$67</definedName>
    <definedName name="RoomNo">'[8]I KEY INFORMATION'!$I$67</definedName>
    <definedName name="s1_0">#REF!</definedName>
    <definedName name="s1_1">#REF!</definedName>
    <definedName name="scen" localSheetId="1">#REF!</definedName>
    <definedName name="scen" localSheetId="2">#REF!</definedName>
    <definedName name="scen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ncount" hidden="1">2</definedName>
    <definedName name="sfrdg" localSheetId="1">'[9]I KEY INFORMATION'!$I$20</definedName>
    <definedName name="sfrdg" localSheetId="2">'[10]I KEY INFORMATION'!$I$20</definedName>
    <definedName name="sfrdg">'[11]I KEY INFORMATION'!$I$20</definedName>
    <definedName name="StartYr" localSheetId="1">'[6]I KEY INFORMATION'!$I$21</definedName>
    <definedName name="StartYr" localSheetId="2">'[7]I KEY INFORMATION'!$I$21</definedName>
    <definedName name="StartYr">'[8]I KEY INFORMATION'!$I$21</definedName>
    <definedName name="Startyramort" localSheetId="1">'[6]I KEY INFORMATION'!$I$334</definedName>
    <definedName name="Startyramort" localSheetId="2">'[7]I KEY INFORMATION'!$I$334</definedName>
    <definedName name="Startyramort">'[8]I KEY INFORMATION'!$I$334</definedName>
    <definedName name="TEST0" localSheetId="2">#REF!</definedName>
    <definedName name="TEST0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MP_REPORT_R16Comp" localSheetId="1">#REF!</definedName>
    <definedName name="TMP_REPORT_R16Comp" localSheetId="2">#REF!</definedName>
    <definedName name="TMP_REPORT_R16Comp">#REF!</definedName>
    <definedName name="Total_Interest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RP" localSheetId="1">#REF!</definedName>
    <definedName name="TRP" localSheetId="2">#REF!</definedName>
    <definedName name="TRP">#REF!</definedName>
    <definedName name="TtlFBRev" localSheetId="1">'[6]IV REVENUE  F&amp;B'!$A$11:$IV$11</definedName>
    <definedName name="TtlFBRev" localSheetId="2">'[7]IV REVENUE  F&amp;B'!$A$11:$IV$11</definedName>
    <definedName name="TtlFBRev">'[8]IV REVENUE  F&amp;B'!$A$11:$IV$11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Z_C37E65A7_9893_435E_9759_72E0D8A5DD87_.wvu.PrintTitles" localSheetId="2" hidden="1">#REF!</definedName>
    <definedName name="Z_C37E65A7_9893_435E_9759_72E0D8A5DD87_.wvu.PrintTitles" hidden="1">#REF!</definedName>
    <definedName name="zou" localSheetId="1">#REF!</definedName>
    <definedName name="zou" localSheetId="2">#REF!</definedName>
    <definedName name="zou">#REF!</definedName>
    <definedName name="а" localSheetId="2">#REF!</definedName>
    <definedName name="а">#REF!</definedName>
    <definedName name="А2">#REF!</definedName>
    <definedName name="АААААААА" localSheetId="2">'Инвестиции и Амортизация'!АААААААА</definedName>
    <definedName name="АААААААА">'Инвестиции и Амортизация'!АААААААА</definedName>
    <definedName name="АБ_со_склада">[23]Исх.данные!#REF!</definedName>
    <definedName name="авпрар">#REF!</definedName>
    <definedName name="аж192">'[24]Конс '!#REF!</definedName>
    <definedName name="азот_газообразный">[23]Исх.данные!#REF!</definedName>
    <definedName name="азотная_кислота">[23]Исх.данные!#REF!</definedName>
    <definedName name="алюминий_чушковой">[23]Исх.данные!#REF!</definedName>
    <definedName name="аммиачная_вода">[23]Исх.данные!#REF!</definedName>
    <definedName name="Аморт" localSheetId="1">#REF!</definedName>
    <definedName name="Аморт" localSheetId="2">#REF!</definedName>
    <definedName name="Аморт">#REF!</definedName>
    <definedName name="Андрей">'[23]распределение модели'!#REF!</definedName>
    <definedName name="ап" localSheetId="2">'Инвестиции и Амортизация'!ап</definedName>
    <definedName name="ап">'Инвестиции и Амортизация'!ап</definedName>
    <definedName name="аргон_технический">[23]Исх.данные!#REF!</definedName>
    <definedName name="бельтинг">[23]Исх.данные!#REF!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ериллий_в_карбонатной_окиси">[23]Исх.данные!#REF!</definedName>
    <definedName name="бериллий_в_концентратах_и_отходах">[23]Исх.данные!#REF!</definedName>
    <definedName name="бериллий_из_основного_карбоната__доводка">[23]Исх.данные!#REF!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2">[26]Форма2!$C$51:$C$58,[26]Форма2!$E$51:$F$58,[26]Форма2!$C$60:$C$62,[26]Форма2!$E$60:$F$62,[26]Форма2!$C$64:$C$66,[26]Форма2!$E$64:$F$66,[26]Форма2!$C$51</definedName>
    <definedName name="БЛРаздел3">[26]Форма2!$C$69:$C$71,[26]Форма2!$D$72:$F$72,[26]Форма2!$E$69:$F$71,[26]Форма2!$C$74:$C$76,[26]Форма2!$E$74:$F$76,[26]Форма2!$C$78:$C$81,[26]Форма2!$E$78:$F$81,[26]Форма2!$C$83:$C$85,[26]Форма2!$E$83:$F$85,[26]Форма2!$C$87:$C$88,[26]Форма2!$E$87:$F$88,[26]Форма2!$C$69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[26]Форма2!$D$129:$F$132,[26]Форма2!$D$134:$F$135,[26]Форма2!$D$138:$F$141,[26]Форма2!$D$148:$F$150,[26]Форма2!$D$152:$F$153,[26]Форма2!$D$155:$F$158,[26]Форма2!$D$161:$F$167,[26]Форма2!$D$129</definedName>
    <definedName name="БЛРаздел7">[26]Форма2!$D$176:$F$182,[26]Форма2!$D$172:$F$174,[26]Форма2!$D$170:$F$170,[26]Форма2!$D$170</definedName>
    <definedName name="БЛРаздел8">[26]Форма2!$E$190:$F$201,[26]Форма2!$C$190:$C$201,[26]Форма2!$E$186:$F$188,[26]Форма2!$C$186:$C$188,[26]Форма2!$E$185:$F$185,[26]Форма2!$C$185</definedName>
    <definedName name="БЛРаздел9">[26]Форма2!#REF!,[26]Форма2!#REF!,[26]Форма2!$E$223:$F$230,[26]Форма2!$C$223:$C$230,[26]Форма2!$E$222:$F$222,[26]Форма2!$C$222,[26]Форма2!$E$216:$F$220,[26]Форма2!$C$216:$C$220,[26]Форма2!$E$205:$F$209,[26]Форма2!$C$205:$C$209,[26]Форма2!#REF!</definedName>
    <definedName name="БПДанные">#REF!,#REF!,#REF!</definedName>
    <definedName name="Бюджет__по__подразд__2003__года_Лист1_Таблица">[27]ОТиТБ!#REF!</definedName>
    <definedName name="в23ё" localSheetId="2">'Инвестиции и Амортизация'!в23ё</definedName>
    <definedName name="в23ё">'Инвестиции и Амортизация'!в23ё</definedName>
    <definedName name="В32" localSheetId="2">#REF!</definedName>
    <definedName name="В32">#REF!</definedName>
    <definedName name="вв" localSheetId="2">'Инвестиции и Амортизация'!вв</definedName>
    <definedName name="вв">'Инвестиции и Амортизация'!вв</definedName>
    <definedName name="вспомогательные_материалы_и_реагенты">[23]Исх.данные!#REF!</definedName>
    <definedName name="всысы">[23]Исх.данные!#REF!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сыв">[23]Исх.данные!#REF!</definedName>
    <definedName name="гггг" localSheetId="2">#REF!</definedName>
    <definedName name="гггг">#REF!</definedName>
    <definedName name="графит">[23]Исх.данные!#REF!</definedName>
    <definedName name="графит_в_заготовках">[23]Исх.данные!#REF!</definedName>
    <definedName name="графитовые_блоки">[23]Исх.данные!#REF!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'[28]Изменяемые данные'!$C$5</definedName>
    <definedName name="Д">'[29]Изменяемые данные'!$C$5</definedName>
    <definedName name="диагональ">[23]Исх.данные!#REF!</definedName>
    <definedName name="Добыча">'[30]Добыча нефти4'!$F$11:$Q$12</definedName>
    <definedName name="Доз5">#REF!</definedName>
    <definedName name="доз6">#REF!</definedName>
    <definedName name="ЕдИзм" localSheetId="2">[20]ЕдИзм!$A$1:$D$25</definedName>
    <definedName name="ЕдИзм">[21]ЕдИзм!$A$1:$D$25</definedName>
    <definedName name="известняк">[23]Исх.данные!#REF!</definedName>
    <definedName name="импорт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2">'Инвестиции и Амортизация'!й</definedName>
    <definedName name="й">'Инвестиции и Амортизация'!й</definedName>
    <definedName name="йй" localSheetId="2">'Инвестиции и Амортизация'!йй</definedName>
    <definedName name="йй">'Инвестиции и Амортизация'!йй</definedName>
    <definedName name="ке" localSheetId="2">'Инвестиции и Амортизация'!ке</definedName>
    <definedName name="ке">'Инвестиции и Амортизация'!ке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кс">[23]Исх.данные!#REF!</definedName>
    <definedName name="Консолидация" localSheetId="2">#REF!</definedName>
    <definedName name="Консолидация">#REF!</definedName>
    <definedName name="кредит" localSheetId="2">OFFSET(Full_Print,0,0,'Инвестиции и Амортизация'!Last_Row)</definedName>
    <definedName name="кредит">OFFSET(Full_Print,0,0,[0]!Last_Row)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Д" localSheetId="1">'[1]cash product. plan'!$E$5</definedName>
    <definedName name="КурсД" localSheetId="2">#REF!</definedName>
    <definedName name="КурсД">'[2]cash product. plan'!$E$5</definedName>
    <definedName name="кууу">#REF!</definedName>
    <definedName name="Ликвидация" localSheetId="2">#REF!</definedName>
    <definedName name="Ликвидация">#REF!</definedName>
    <definedName name="ллл" localSheetId="2">#REF!</definedName>
    <definedName name="ллл">#REF!</definedName>
    <definedName name="магнезит_металлургический">[23]Исх.данные!#REF!</definedName>
    <definedName name="магнит">[23]Исх.данные!#REF!</definedName>
    <definedName name="медь_катодная">[23]Исх.данные!#REF!</definedName>
    <definedName name="металлический_магний">[23]Исх.данные!#REF!</definedName>
    <definedName name="ммм">#REF!</definedName>
    <definedName name="мпр">#REF!</definedName>
    <definedName name="МРП">#REF!</definedName>
    <definedName name="мым" localSheetId="2">'Инвестиции и Амортизация'!мым</definedName>
    <definedName name="мым">'Инвестиции и Амортизация'!мым</definedName>
    <definedName name="НДС" localSheetId="1">'[31]0. Данные'!$C$9</definedName>
    <definedName name="НДС" localSheetId="2">'[32]0. Данные'!$C$9</definedName>
    <definedName name="НДС">'[33]0. Данные'!$C$9</definedName>
    <definedName name="никель_катодный">[23]Исх.данные!#REF!</definedName>
    <definedName name="_xlnm.Print_Area" localSheetId="0">NPV!$A$4:$H$29</definedName>
    <definedName name="_xlnm.Print_Area" localSheetId="1">Доходы!$A$1:$G$7</definedName>
    <definedName name="_xlnm.Print_Area" localSheetId="2">'Инвестиции и Амортизация'!$A$1:$I$8</definedName>
    <definedName name="_xlnm.Print_Area">[16]Production!$E$9:$Q$258</definedName>
    <definedName name="Область_печати_ИМ">#REF!</definedName>
    <definedName name="олд" localSheetId="2">#REF!</definedName>
    <definedName name="олд">#REF!</definedName>
    <definedName name="Ора">'[34]поставка сравн13'!$A$1:$Q$30</definedName>
    <definedName name="Ораз">[25]Форма2!$D$179:$F$185,[25]Форма2!$D$175:$F$177,[25]Форма2!$D$165:$F$173,[25]Форма2!$D$165</definedName>
    <definedName name="оснастка">[23]Исх.данные!#REF!</definedName>
    <definedName name="пар">[23]Исх.данные!#REF!</definedName>
    <definedName name="ПВД1" localSheetId="2">#REF!</definedName>
    <definedName name="ПВД1">#REF!</definedName>
    <definedName name="плавиковая_кислота">[23]Исх.данные!#REF!</definedName>
    <definedName name="ППТН" localSheetId="1">#REF!</definedName>
    <definedName name="ППТН" localSheetId="2">#REF!</definedName>
    <definedName name="ППТН">#REF!</definedName>
    <definedName name="Предприятия">#REF!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мвода">[23]Исх.данные!#REF!</definedName>
    <definedName name="пррррр">#REF!</definedName>
    <definedName name="прррррр">#REF!</definedName>
    <definedName name="расход" localSheetId="2">#REF!</definedName>
    <definedName name="расход">#REF!</definedName>
    <definedName name="Реализация" localSheetId="2">#REF!</definedName>
    <definedName name="Реализация">#REF!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2">#REF!</definedName>
    <definedName name="рол">#REF!</definedName>
    <definedName name="рп" localSheetId="2">#REF!</definedName>
    <definedName name="рп">#REF!</definedName>
    <definedName name="С" localSheetId="2">'Инвестиции и Амортизация'!С</definedName>
    <definedName name="С">'Инвестиции и Амортизация'!С</definedName>
    <definedName name="сахар">[23]Исх.данные!#REF!</definedName>
    <definedName name="СБУ_100">#REF!</definedName>
    <definedName name="свсысы">'[5]ЦХЛ 2004'!#REF!</definedName>
    <definedName name="сектор" localSheetId="2">[20]Предпр!$L$3:$L$8</definedName>
    <definedName name="сектор">[21]Предпр!$L$3:$L$8</definedName>
    <definedName name="серная_кислота">[23]Исх.данные!#REF!</definedName>
    <definedName name="см">#REF!</definedName>
    <definedName name="сода_кальцинированная">[23]Исх.данные!#REF!</definedName>
    <definedName name="сода_каустическая">[23]Исх.данные!#REF!</definedName>
    <definedName name="Сохранение" localSheetId="2">#REF!</definedName>
    <definedName name="Сохранение">#REF!</definedName>
    <definedName name="Соц.пособие" localSheetId="2">[35]ОТиТБ!#REF!</definedName>
    <definedName name="Соц.пособие">[36]ОТиТБ!#REF!</definedName>
    <definedName name="спецоснастка">[23]Исх.данные!#REF!</definedName>
    <definedName name="СписокТЭП">[37]СписокТЭП!$A$1:$C$40</definedName>
    <definedName name="сс" localSheetId="2">'Инвестиции и Амортизация'!сс</definedName>
    <definedName name="сс">'Инвестиции и Амортизация'!сс</definedName>
    <definedName name="сссс" localSheetId="2">'Инвестиции и Амортизация'!сссс</definedName>
    <definedName name="сссс">'Инвестиции и Амортизация'!сссс</definedName>
    <definedName name="ссы" localSheetId="2">'Инвестиции и Амортизация'!ссы</definedName>
    <definedName name="ссы">'Инвестиции и Амортизация'!ссы</definedName>
    <definedName name="ставка" localSheetId="1">#REF!</definedName>
    <definedName name="ставка" localSheetId="2">#REF!</definedName>
    <definedName name="ставка">#REF!</definedName>
    <definedName name="сурик_свинцовый">[23]Исх.данные!#REF!</definedName>
    <definedName name="счс" localSheetId="1">'[38]I KEY INFORMATION'!$I$20</definedName>
    <definedName name="счс" localSheetId="2">#REF!</definedName>
    <definedName name="счс">#REF!</definedName>
    <definedName name="титэк">#REF!</definedName>
    <definedName name="титэк1">#REF!</definedName>
    <definedName name="титэмба">#REF!</definedName>
    <definedName name="ТНП" localSheetId="1">#REF!</definedName>
    <definedName name="ТНП" localSheetId="2">#REF!</definedName>
    <definedName name="ТНП">#REF!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п">#REF!</definedName>
    <definedName name="тьб" localSheetId="2">#REF!</definedName>
    <definedName name="тьб">#REF!</definedName>
    <definedName name="у" localSheetId="2">'Инвестиции и Амортизация'!у</definedName>
    <definedName name="у">'Инвестиции и Амортизация'!у</definedName>
    <definedName name="Увеличение" localSheetId="2">#REF!</definedName>
    <definedName name="Увеличение">#REF!</definedName>
    <definedName name="уголь_осветляющий">[23]Исх.данные!#REF!</definedName>
    <definedName name="ук" localSheetId="2">'Инвестиции и Амортизация'!ук</definedName>
    <definedName name="ук">'Инвестиции и Амортизация'!ук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localSheetId="2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 localSheetId="2">#REF!</definedName>
    <definedName name="Уровень2">#REF!</definedName>
    <definedName name="Уровень3" localSheetId="2">#REF!</definedName>
    <definedName name="Уровень3">#REF!</definedName>
    <definedName name="форма6">#REF!</definedName>
    <definedName name="ххх" localSheetId="2">'Инвестиции и Амортизация'!ххх</definedName>
    <definedName name="ххх">'Инвестиции и Амортизация'!ххх</definedName>
    <definedName name="ц" localSheetId="2">'Инвестиции и Амортизация'!ц</definedName>
    <definedName name="ц">'Инвестиции и Амортизация'!ц</definedName>
    <definedName name="цу" localSheetId="2">'Инвестиции и Амортизация'!цу</definedName>
    <definedName name="цу">'Инвестиции и Амортизация'!цу</definedName>
    <definedName name="ЦЦЦ">'[5]ЦХЛ 2004'!#REF!</definedName>
    <definedName name="чсч" localSheetId="1">'[38]I KEY INFORMATION'!$E$63</definedName>
    <definedName name="чсч" localSheetId="2">#REF!</definedName>
    <definedName name="чсч">#REF!</definedName>
    <definedName name="щ" localSheetId="2">'Инвестиции и Амортизация'!щ</definedName>
    <definedName name="щ">'Инвестиции и Амортизация'!щ</definedName>
    <definedName name="ыв" localSheetId="2">'Инвестиции и Амортизация'!ыв</definedName>
    <definedName name="ыв">'Инвестиции и Амортизация'!ыв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'Инвестиции и Амортизация'!ыыыы</definedName>
    <definedName name="ыыыы">'Инвестиции и Амортизация'!ыыыы</definedName>
    <definedName name="Экспорт_Объемы_добычи">#REF!</definedName>
    <definedName name="Экспорт_Поставки_нефти">'[30]поставка сравн13'!$A$1:$Q$30</definedName>
    <definedName name="электроды_графитовые">[23]Исх.данные!#REF!</definedName>
    <definedName name="электроэнергия">[23]Исх.данные!#REF!</definedName>
    <definedName name="энергозатраты">[23]Исх.данные!#REF!</definedName>
    <definedName name="ээ">#REF!</definedName>
    <definedName name="юю">#REF!</definedName>
  </definedNames>
  <calcPr calcId="125725"/>
</workbook>
</file>

<file path=xl/calcChain.xml><?xml version="1.0" encoding="utf-8"?>
<calcChain xmlns="http://schemas.openxmlformats.org/spreadsheetml/2006/main">
  <c r="B3" i="30"/>
  <c r="C4" i="14"/>
  <c r="B6" i="30"/>
  <c r="B5" i="28" l="1"/>
  <c r="B6"/>
  <c r="B7"/>
  <c r="B8"/>
  <c r="B4"/>
  <c r="C33" i="25" l="1"/>
  <c r="C12" s="1"/>
  <c r="C21"/>
  <c r="F6" i="11"/>
  <c r="E6"/>
  <c r="E7" s="1"/>
  <c r="D6"/>
  <c r="C6"/>
  <c r="B6"/>
  <c r="C6" i="30"/>
  <c r="D6" s="1"/>
  <c r="E6" s="1"/>
  <c r="F6" s="1"/>
  <c r="C11" i="1"/>
  <c r="C6" i="27"/>
  <c r="A6"/>
  <c r="B5"/>
  <c r="C5" s="1"/>
  <c r="A5"/>
  <c r="C4"/>
  <c r="B4"/>
  <c r="A4"/>
  <c r="C3"/>
  <c r="C7" s="1"/>
  <c r="B3"/>
  <c r="A3"/>
  <c r="C5" i="26"/>
  <c r="D5" s="1"/>
  <c r="E5" s="1"/>
  <c r="F5" s="1"/>
  <c r="G5" s="1"/>
  <c r="G4"/>
  <c r="F4"/>
  <c r="E4"/>
  <c r="D4"/>
  <c r="C4"/>
  <c r="C37" i="25"/>
  <c r="C3"/>
  <c r="C17"/>
  <c r="B10" i="24"/>
  <c r="D9"/>
  <c r="D8"/>
  <c r="D7"/>
  <c r="D6"/>
  <c r="D5"/>
  <c r="D4"/>
  <c r="F7" i="11"/>
  <c r="B7"/>
  <c r="D7"/>
  <c r="C7"/>
  <c r="F4"/>
  <c r="E4"/>
  <c r="D4"/>
  <c r="C4"/>
  <c r="B4"/>
  <c r="C18" i="25" l="1"/>
  <c r="C3" i="14" s="1"/>
  <c r="G7" i="26"/>
  <c r="G13" i="1" s="1"/>
  <c r="B7" i="27"/>
  <c r="C7" i="26"/>
  <c r="D7"/>
  <c r="F7"/>
  <c r="E7"/>
  <c r="D10" i="24"/>
  <c r="G7" i="11"/>
  <c r="G6"/>
  <c r="F8" i="29" l="1"/>
  <c r="D13" i="1"/>
  <c r="C8" i="29"/>
  <c r="E8"/>
  <c r="F13" i="1"/>
  <c r="E13"/>
  <c r="D8" i="29"/>
  <c r="C13" i="1"/>
  <c r="B8" i="29"/>
  <c r="G37" i="1"/>
  <c r="F37"/>
  <c r="E37"/>
  <c r="D37"/>
  <c r="C37"/>
  <c r="C12" l="1"/>
  <c r="D11" l="1"/>
  <c r="D12" l="1"/>
  <c r="E11"/>
  <c r="F11" l="1"/>
  <c r="E12"/>
  <c r="F12" l="1"/>
  <c r="G11"/>
  <c r="G12" s="1"/>
  <c r="C3" i="29" l="1"/>
  <c r="D3" s="1"/>
  <c r="E3" s="1"/>
  <c r="F3" s="1"/>
  <c r="B23" i="1"/>
  <c r="H5" i="14"/>
  <c r="F5"/>
  <c r="B1" i="11"/>
  <c r="C20" i="1"/>
  <c r="D20"/>
  <c r="E20"/>
  <c r="F20"/>
  <c r="G20"/>
  <c r="C3" i="30" l="1"/>
  <c r="C5" i="14"/>
  <c r="C8" i="1" s="1"/>
  <c r="H13" i="28" s="1"/>
  <c r="B8" i="14"/>
  <c r="C8" l="1"/>
  <c r="B5" i="30"/>
  <c r="B7" s="1"/>
  <c r="D3"/>
  <c r="D8" i="14" l="1"/>
  <c r="C5" i="30"/>
  <c r="B7" i="29"/>
  <c r="B6" s="1"/>
  <c r="C14" i="1"/>
  <c r="E3" i="30"/>
  <c r="C7" l="1"/>
  <c r="D14" i="1" s="1"/>
  <c r="E8" i="14"/>
  <c r="D5" i="30"/>
  <c r="F3"/>
  <c r="C7" i="29" l="1"/>
  <c r="D7" i="30"/>
  <c r="D7" i="29" s="1"/>
  <c r="F8" i="14"/>
  <c r="E5" i="30"/>
  <c r="H12" i="1"/>
  <c r="H11"/>
  <c r="C4" i="28"/>
  <c r="H17"/>
  <c r="H8" i="1"/>
  <c r="B27"/>
  <c r="E14" l="1"/>
  <c r="E7" i="30"/>
  <c r="E7" i="29" s="1"/>
  <c r="G8" i="14"/>
  <c r="H8" s="1"/>
  <c r="I8" s="1"/>
  <c r="F5" i="30"/>
  <c r="F7" s="1"/>
  <c r="D4" i="28"/>
  <c r="G4"/>
  <c r="E7"/>
  <c r="E5"/>
  <c r="E6"/>
  <c r="E8"/>
  <c r="E4"/>
  <c r="F14" i="1" l="1"/>
  <c r="G14"/>
  <c r="F7" i="29"/>
  <c r="F6" s="1"/>
  <c r="E9" i="1"/>
  <c r="D4" i="29"/>
  <c r="D9" i="1"/>
  <c r="C4" i="29"/>
  <c r="F9" i="1"/>
  <c r="E4" i="29"/>
  <c r="G9" i="1"/>
  <c r="F4" i="29"/>
  <c r="F9" s="1"/>
  <c r="F10" s="1"/>
  <c r="F4" i="28"/>
  <c r="C5" s="1"/>
  <c r="G5" s="1"/>
  <c r="H4"/>
  <c r="I4"/>
  <c r="J4" s="1"/>
  <c r="E9"/>
  <c r="H14" i="1" l="1"/>
  <c r="F11" i="29"/>
  <c r="F12" s="1"/>
  <c r="F13" s="1"/>
  <c r="F16" i="1"/>
  <c r="E16"/>
  <c r="D16"/>
  <c r="G16"/>
  <c r="G10"/>
  <c r="D6" i="29"/>
  <c r="E6"/>
  <c r="C6"/>
  <c r="F5" i="28"/>
  <c r="C6" s="1"/>
  <c r="G6" s="1"/>
  <c r="C15" i="1"/>
  <c r="H5" i="28"/>
  <c r="I5"/>
  <c r="E10" i="1" l="1"/>
  <c r="E9" i="29"/>
  <c r="E10" s="1"/>
  <c r="E11" s="1"/>
  <c r="E12" s="1"/>
  <c r="E13" s="1"/>
  <c r="H13" i="1"/>
  <c r="D10"/>
  <c r="F10"/>
  <c r="C9" i="29"/>
  <c r="C10" s="1"/>
  <c r="C11" s="1"/>
  <c r="C12" s="1"/>
  <c r="C13" s="1"/>
  <c r="D9"/>
  <c r="D10" s="1"/>
  <c r="D11" s="1"/>
  <c r="D12" s="1"/>
  <c r="D13" s="1"/>
  <c r="F6" i="28"/>
  <c r="C7" s="1"/>
  <c r="G7" s="1"/>
  <c r="J5"/>
  <c r="D15" i="1"/>
  <c r="D17" s="1"/>
  <c r="H6" i="28"/>
  <c r="I6"/>
  <c r="D18" i="1" l="1"/>
  <c r="D19" s="1"/>
  <c r="F7" i="28"/>
  <c r="C8" s="1"/>
  <c r="G8" s="1"/>
  <c r="J6"/>
  <c r="E15" i="1"/>
  <c r="H7" i="28"/>
  <c r="I7"/>
  <c r="D32" i="1" l="1"/>
  <c r="D36"/>
  <c r="D38" s="1"/>
  <c r="C5" i="29"/>
  <c r="F8" i="28"/>
  <c r="E17" i="1"/>
  <c r="D21"/>
  <c r="D41" s="1"/>
  <c r="J7" i="28"/>
  <c r="F15" i="1"/>
  <c r="I8" i="28"/>
  <c r="H8"/>
  <c r="H9" s="1"/>
  <c r="E18" i="1" l="1"/>
  <c r="F17"/>
  <c r="F18" s="1"/>
  <c r="F19" s="1"/>
  <c r="J8" i="28"/>
  <c r="G15" i="1"/>
  <c r="G17" s="1"/>
  <c r="G18" s="1"/>
  <c r="G19" s="1"/>
  <c r="F36" l="1"/>
  <c r="F38" s="1"/>
  <c r="F32"/>
  <c r="G32"/>
  <c r="G36"/>
  <c r="G38" s="1"/>
  <c r="E5" i="29"/>
  <c r="F21" i="1"/>
  <c r="F41" s="1"/>
  <c r="E19"/>
  <c r="F5" i="29"/>
  <c r="H15" i="1"/>
  <c r="E36" l="1"/>
  <c r="E38" s="1"/>
  <c r="E32"/>
  <c r="E21"/>
  <c r="E41" s="1"/>
  <c r="D5" i="29"/>
  <c r="G21" i="1"/>
  <c r="G41" s="1"/>
  <c r="B24"/>
  <c r="H21" l="1"/>
  <c r="B4" i="29" l="1"/>
  <c r="C9" i="1" l="1"/>
  <c r="B9" i="29"/>
  <c r="B10" s="1"/>
  <c r="B11" s="1"/>
  <c r="B12" s="1"/>
  <c r="B13" s="1"/>
  <c r="C17" i="1" l="1"/>
  <c r="C16"/>
  <c r="H16" s="1"/>
  <c r="C10"/>
  <c r="H9"/>
  <c r="B28" l="1"/>
  <c r="B29" s="1"/>
  <c r="H10"/>
  <c r="C18"/>
  <c r="H18" s="1"/>
  <c r="H17"/>
  <c r="C19" l="1"/>
  <c r="C32" l="1"/>
  <c r="C33"/>
  <c r="D33" s="1"/>
  <c r="E33" s="1"/>
  <c r="F33" s="1"/>
  <c r="C36"/>
  <c r="C38" s="1"/>
  <c r="D39" s="1"/>
  <c r="E39" s="1"/>
  <c r="F39" s="1"/>
  <c r="G39" s="1"/>
  <c r="H19"/>
  <c r="B5" i="29"/>
  <c r="C21" i="1"/>
  <c r="C41" l="1"/>
  <c r="C22"/>
  <c r="D22" l="1"/>
  <c r="C42"/>
  <c r="E22" l="1"/>
  <c r="D42"/>
  <c r="F22" l="1"/>
  <c r="E42"/>
  <c r="G22" l="1"/>
  <c r="F42"/>
  <c r="G42" s="1"/>
</calcChain>
</file>

<file path=xl/sharedStrings.xml><?xml version="1.0" encoding="utf-8"?>
<sst xmlns="http://schemas.openxmlformats.org/spreadsheetml/2006/main" count="167" uniqueCount="136">
  <si>
    <t>Наименование показателей</t>
  </si>
  <si>
    <t>Ед. изм.</t>
  </si>
  <si>
    <t>Итого</t>
  </si>
  <si>
    <t>Инвестиции</t>
  </si>
  <si>
    <t>тыс.тг</t>
  </si>
  <si>
    <t>Дисконтная ставка</t>
  </si>
  <si>
    <t>Дисконтированный денежный поток PV</t>
  </si>
  <si>
    <t>Кумулятивный дисконтированный денежный поток</t>
  </si>
  <si>
    <t>Чистая приведенная стоимость NPV</t>
  </si>
  <si>
    <t>PV inv</t>
  </si>
  <si>
    <t>PV oper</t>
  </si>
  <si>
    <t>Индекс рентабельности PI</t>
  </si>
  <si>
    <t>КПН</t>
  </si>
  <si>
    <t>Внутренняя норма доходности IRR</t>
  </si>
  <si>
    <t>Валовая выручка</t>
  </si>
  <si>
    <t>в казхстанских тенге</t>
  </si>
  <si>
    <t>%</t>
  </si>
  <si>
    <t>Наименование должности</t>
  </si>
  <si>
    <t>ИТОГО</t>
  </si>
  <si>
    <t>Амортизационные отчисления</t>
  </si>
  <si>
    <t>Годы</t>
  </si>
  <si>
    <t>Итого инвестиции</t>
  </si>
  <si>
    <t>Инвестиционные вложения</t>
  </si>
  <si>
    <t>Операционная прибыль</t>
  </si>
  <si>
    <t>ФОТ</t>
  </si>
  <si>
    <t>Соц.налог</t>
  </si>
  <si>
    <t>Закуп технологий и оборудования</t>
  </si>
  <si>
    <t>Ед.изм</t>
  </si>
  <si>
    <t>Количество персонала</t>
  </si>
  <si>
    <t>2013-2017 годы (тыс.тенге)</t>
  </si>
  <si>
    <t>Расходы произодственного процесса в т.ч.ком и общехоз. Расходы</t>
  </si>
  <si>
    <t>Всего персонал организации</t>
  </si>
  <si>
    <t>№ пп</t>
  </si>
  <si>
    <t>Оборудование и материалы</t>
  </si>
  <si>
    <t>Наименование затрат</t>
  </si>
  <si>
    <t>Итого затрат:</t>
  </si>
  <si>
    <t xml:space="preserve">итого </t>
  </si>
  <si>
    <t xml:space="preserve">Валовая прибыль, тыс. тг </t>
  </si>
  <si>
    <t>Категория</t>
  </si>
  <si>
    <t>Наименование</t>
  </si>
  <si>
    <t>Стоимость в тыс. тг.</t>
  </si>
  <si>
    <t>ФОТ годовой (тыс. тенге)</t>
  </si>
  <si>
    <t>Заработная плата в месяц за ед. (тыс. тенге)</t>
  </si>
  <si>
    <t>Стоимость, тыс. тг</t>
  </si>
  <si>
    <t>Затраты на организацию проекта</t>
  </si>
  <si>
    <t>тыс. тг</t>
  </si>
  <si>
    <t>Генеральный директор</t>
  </si>
  <si>
    <t>Бухгалтер</t>
  </si>
  <si>
    <t>Итого по предприятию</t>
  </si>
  <si>
    <t xml:space="preserve">Перечень  оборудования и материалов  для проекта </t>
  </si>
  <si>
    <t>Офисная мебель</t>
  </si>
  <si>
    <t>Стоимость оборудования, тыс тг</t>
  </si>
  <si>
    <t>Объем реализации, ед.</t>
  </si>
  <si>
    <t xml:space="preserve">НДС </t>
  </si>
  <si>
    <t>Коммунальные платежи</t>
  </si>
  <si>
    <t>Дата</t>
  </si>
  <si>
    <t>Ставка</t>
  </si>
  <si>
    <t>Основной долг, тыс. тенге</t>
  </si>
  <si>
    <t>Вознаграждение, тыс. тенге</t>
  </si>
  <si>
    <t>остаток на начало года</t>
  </si>
  <si>
    <t>поступление</t>
  </si>
  <si>
    <t>погашение</t>
  </si>
  <si>
    <t>остаток на конец года</t>
  </si>
  <si>
    <t>начисление</t>
  </si>
  <si>
    <t>оплата</t>
  </si>
  <si>
    <t>ОБЩИЕ ДАННЫЕ</t>
  </si>
  <si>
    <t>Показатели</t>
  </si>
  <si>
    <t>Значение</t>
  </si>
  <si>
    <t>Сумма кредита</t>
  </si>
  <si>
    <t>Годовой процент</t>
  </si>
  <si>
    <t>Период рассрочки</t>
  </si>
  <si>
    <t xml:space="preserve"> </t>
  </si>
  <si>
    <t>Кол-во платежей в год</t>
  </si>
  <si>
    <t>Ежгодный платеж по осн. Долгу</t>
  </si>
  <si>
    <t>Обслуживание долга</t>
  </si>
  <si>
    <t>CF</t>
  </si>
  <si>
    <t>CF*%</t>
  </si>
  <si>
    <t>Расчет IRR</t>
  </si>
  <si>
    <t>Анализ безубыточности проекта</t>
  </si>
  <si>
    <t>Период</t>
  </si>
  <si>
    <t>Доход от реализации услуг</t>
  </si>
  <si>
    <t>Балансовая прибыль</t>
  </si>
  <si>
    <t>Полная себестоимость услуг</t>
  </si>
  <si>
    <t>Постоянные издержки</t>
  </si>
  <si>
    <t>Переменные издержки</t>
  </si>
  <si>
    <t>Сумма предельного дохода</t>
  </si>
  <si>
    <t>Доля предельного дохода в выручке</t>
  </si>
  <si>
    <t>Предел безубыточности</t>
  </si>
  <si>
    <t>Запас финансовой устойчивости предприятия (%)</t>
  </si>
  <si>
    <t>Безубыточность</t>
  </si>
  <si>
    <t>Затраты</t>
  </si>
  <si>
    <t>Реклама</t>
  </si>
  <si>
    <t>Обслуживание и ремонт ОС</t>
  </si>
  <si>
    <t>Постоянные расходы</t>
  </si>
  <si>
    <t>Приложение 1  "Показатели финансово-экономической эффективности"</t>
  </si>
  <si>
    <t>Приложение 2 "Прогнозируемые доходы"</t>
  </si>
  <si>
    <t>Приложение 3 "Инвестиции и амортизация"</t>
  </si>
  <si>
    <t>CF за месяц</t>
  </si>
  <si>
    <t>СF годовой с нарастающим итогом</t>
  </si>
  <si>
    <t>NPV с нарастающим итогом</t>
  </si>
  <si>
    <t>Чистая прибыль до уплаты подоходного налога</t>
  </si>
  <si>
    <t>Чистая прибыль после уплаты подоходного налога</t>
  </si>
  <si>
    <t>Простой срок окупаемости проекта - PP (лет)</t>
  </si>
  <si>
    <t>Дисконтированный срок окупаемости - DPP (лет)</t>
  </si>
  <si>
    <t>Расчет окупаемости PP</t>
  </si>
  <si>
    <t>Расчет окупаемости DPP</t>
  </si>
  <si>
    <t>ф</t>
  </si>
  <si>
    <t>Оказание услуг, чел/день</t>
  </si>
  <si>
    <t>Оказание услуг</t>
  </si>
  <si>
    <t>Доктор</t>
  </si>
  <si>
    <t>Помощник доктора</t>
  </si>
  <si>
    <t>Администартор</t>
  </si>
  <si>
    <t>Уборщица</t>
  </si>
  <si>
    <t>Медицинское оборудование</t>
  </si>
  <si>
    <t>Дополнительное оборудование</t>
  </si>
  <si>
    <t>стол для оперативных вмешательств</t>
  </si>
  <si>
    <t>лампа</t>
  </si>
  <si>
    <t>два малых операционных набора хирургических инструментов</t>
  </si>
  <si>
    <t>электрический стерилизатор</t>
  </si>
  <si>
    <t>ренген-аппарат</t>
  </si>
  <si>
    <t>УЗИ</t>
  </si>
  <si>
    <t>Оборудование для лаборатории</t>
  </si>
  <si>
    <t>Морозильная камера для хранения биоотходов</t>
  </si>
  <si>
    <t>Стол для осмотра животных</t>
  </si>
  <si>
    <t>Шкафы для хранения медикаментов, 2 шт.</t>
  </si>
  <si>
    <t>Диван для посетителей, 2 шт.</t>
  </si>
  <si>
    <t>Холодильник</t>
  </si>
  <si>
    <t>Столы и стулья для персонала</t>
  </si>
  <si>
    <t>Стулья для клиентов</t>
  </si>
  <si>
    <t>Медикаменты</t>
  </si>
  <si>
    <t>Годовые затраты на весь объем реализации</t>
  </si>
  <si>
    <t>Затраты на обслуживание 1 клиента, тыс. тг</t>
  </si>
  <si>
    <t>Аренда помещения</t>
  </si>
  <si>
    <t>Аппарат для компьютерной томографии</t>
  </si>
  <si>
    <t>Прочее оборудование и расходные материалы</t>
  </si>
  <si>
    <t>Специальные печи для кремации трупов животных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</si>
</sst>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#,##0.000"/>
    <numFmt numFmtId="166" formatCode="#,##0.0"/>
    <numFmt numFmtId="167" formatCode="_ * #,##0_ ;_ * \-#,##0_ ;_ * &quot;-&quot;??_ ;_ @_ "/>
    <numFmt numFmtId="168" formatCode="0.0"/>
    <numFmt numFmtId="169" formatCode="#,##0_ ;[Red]\-#,##0\ "/>
    <numFmt numFmtId="170" formatCode="#,##0.0;\(#,##0.0\)"/>
    <numFmt numFmtId="171" formatCode="_-* #,##0.00\ _€_-;\-* #,##0.00\ _€_-;_-* &quot;-&quot;??\ _€_-;_-@_-"/>
    <numFmt numFmtId="172" formatCode="_-* #,##0\ &quot;€&quot;_-;\-* #,##0\ &quot;€&quot;_-;_-* &quot;-&quot;\ &quot;€&quot;_-;_-@_-"/>
    <numFmt numFmtId="173" formatCode="\g\ \=\ 0.0%;\g\ \=\ \-0.0%"/>
    <numFmt numFmtId="174" formatCode="0.0\x\ "/>
    <numFmt numFmtId="175" formatCode="#,##0;\(#,##0\)"/>
    <numFmt numFmtId="176" formatCode="0.000"/>
    <numFmt numFmtId="177" formatCode="#,##0.0000"/>
  </numFmts>
  <fonts count="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name val="MS Sans Serif"/>
      <family val="2"/>
      <charset val="204"/>
    </font>
    <font>
      <sz val="9"/>
      <name val="Arial Narrow"/>
      <family val="2"/>
      <charset val="204"/>
    </font>
    <font>
      <sz val="9"/>
      <color indexed="17"/>
      <name val="Palatino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</font>
    <font>
      <sz val="10"/>
      <name val="Helv"/>
    </font>
    <font>
      <i/>
      <sz val="8"/>
      <name val="Helvetica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sz val="8"/>
      <color indexed="17"/>
      <name val="Helvetica"/>
    </font>
    <font>
      <sz val="8"/>
      <name val="Helvetica"/>
    </font>
    <font>
      <b/>
      <sz val="10"/>
      <name val="Palatino"/>
    </font>
    <font>
      <b/>
      <sz val="9"/>
      <name val="Helvetica"/>
      <family val="2"/>
    </font>
    <font>
      <b/>
      <sz val="18"/>
      <color indexed="62"/>
      <name val="Cambria"/>
      <family val="2"/>
      <charset val="204"/>
    </font>
    <font>
      <sz val="9"/>
      <color indexed="17"/>
      <name val="Palatino"/>
      <family val="1"/>
    </font>
    <font>
      <sz val="10"/>
      <name val="Arial"/>
      <family val="2"/>
      <charset val="204"/>
    </font>
    <font>
      <sz val="12"/>
      <name val="Arial MT"/>
      <family val="2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404040"/>
      <name val="Arial"/>
      <family val="2"/>
      <charset val="204"/>
    </font>
    <font>
      <sz val="10"/>
      <color rgb="FF40404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b/>
      <sz val="16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45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5" tint="0.59999389629810485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FF0000"/>
      <name val="Arial Cyr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5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5" fillId="8" borderId="0" applyNumberFormat="0" applyBorder="0" applyAlignment="0" applyProtection="0"/>
    <xf numFmtId="0" fontId="20" fillId="16" borderId="1" applyNumberFormat="0" applyAlignment="0" applyProtection="0"/>
    <xf numFmtId="0" fontId="14" fillId="17" borderId="2" applyNumberForma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" fontId="22" fillId="0" borderId="3" applyNumberFormat="0" applyAlignment="0">
      <alignment vertical="center"/>
    </xf>
    <xf numFmtId="0" fontId="16" fillId="0" borderId="0" applyNumberFormat="0" applyFill="0" applyBorder="0" applyAlignment="0" applyProtection="0"/>
    <xf numFmtId="170" fontId="23" fillId="0" borderId="0"/>
    <xf numFmtId="0" fontId="18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1" fillId="9" borderId="1" applyNumberFormat="0" applyAlignment="0" applyProtection="0"/>
    <xf numFmtId="0" fontId="17" fillId="0" borderId="7" applyNumberFormat="0" applyFill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9" borderId="0" applyNumberFormat="0" applyBorder="0" applyAlignment="0" applyProtection="0"/>
    <xf numFmtId="0" fontId="28" fillId="0" borderId="0"/>
    <xf numFmtId="0" fontId="21" fillId="0" borderId="0"/>
    <xf numFmtId="0" fontId="45" fillId="0" borderId="0"/>
    <xf numFmtId="0" fontId="29" fillId="0" borderId="0"/>
    <xf numFmtId="0" fontId="6" fillId="4" borderId="8" applyNumberFormat="0" applyFont="0" applyAlignment="0" applyProtection="0"/>
    <xf numFmtId="0" fontId="12" fillId="16" borderId="9" applyNumberFormat="0" applyAlignment="0" applyProtection="0"/>
    <xf numFmtId="9" fontId="21" fillId="0" borderId="0" applyFont="0" applyFill="0" applyBorder="0" applyAlignment="0" applyProtection="0"/>
    <xf numFmtId="3" fontId="23" fillId="0" borderId="0"/>
    <xf numFmtId="164" fontId="30" fillId="0" borderId="0">
      <alignment horizontal="right"/>
    </xf>
    <xf numFmtId="0" fontId="31" fillId="0" borderId="0"/>
    <xf numFmtId="167" fontId="32" fillId="0" borderId="0">
      <alignment horizontal="right"/>
    </xf>
    <xf numFmtId="173" fontId="30" fillId="0" borderId="0">
      <alignment horizontal="right"/>
    </xf>
    <xf numFmtId="164" fontId="33" fillId="0" borderId="0">
      <alignment horizontal="right"/>
    </xf>
    <xf numFmtId="0" fontId="34" fillId="0" borderId="0"/>
    <xf numFmtId="164" fontId="35" fillId="0" borderId="0">
      <alignment horizontal="right"/>
    </xf>
    <xf numFmtId="0" fontId="36" fillId="0" borderId="0"/>
    <xf numFmtId="167" fontId="34" fillId="0" borderId="0">
      <alignment horizontal="right"/>
    </xf>
    <xf numFmtId="0" fontId="29" fillId="0" borderId="0"/>
    <xf numFmtId="174" fontId="32" fillId="0" borderId="0">
      <alignment horizontal="right"/>
    </xf>
    <xf numFmtId="0" fontId="37" fillId="0" borderId="0" applyNumberFormat="0" applyFill="0" applyBorder="0" applyAlignment="0" applyProtection="0"/>
    <xf numFmtId="175" fontId="38" fillId="0" borderId="0"/>
    <xf numFmtId="0" fontId="13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2" fillId="0" borderId="0"/>
    <xf numFmtId="0" fontId="39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0" fillId="0" borderId="0"/>
    <xf numFmtId="0" fontId="52" fillId="0" borderId="0"/>
    <xf numFmtId="0" fontId="1" fillId="0" borderId="0"/>
  </cellStyleXfs>
  <cellXfs count="227">
    <xf numFmtId="0" fontId="0" fillId="0" borderId="0" xfId="0"/>
    <xf numFmtId="0" fontId="3" fillId="0" borderId="0" xfId="77" applyFont="1" applyFill="1" applyAlignment="1">
      <alignment vertical="center"/>
    </xf>
    <xf numFmtId="0" fontId="7" fillId="19" borderId="11" xfId="77" applyFont="1" applyFill="1" applyBorder="1" applyAlignment="1">
      <alignment horizontal="center" vertical="center"/>
    </xf>
    <xf numFmtId="3" fontId="7" fillId="19" borderId="11" xfId="77" applyNumberFormat="1" applyFont="1" applyFill="1" applyBorder="1" applyAlignment="1">
      <alignment horizontal="center" vertical="center"/>
    </xf>
    <xf numFmtId="1" fontId="7" fillId="18" borderId="11" xfId="77" applyNumberFormat="1" applyFont="1" applyFill="1" applyBorder="1" applyAlignment="1">
      <alignment horizontal="center" vertical="center"/>
    </xf>
    <xf numFmtId="3" fontId="7" fillId="18" borderId="11" xfId="77" applyNumberFormat="1" applyFont="1" applyFill="1" applyBorder="1" applyAlignment="1">
      <alignment horizontal="center" vertical="center"/>
    </xf>
    <xf numFmtId="0" fontId="7" fillId="24" borderId="0" xfId="77" applyFont="1" applyFill="1" applyAlignment="1">
      <alignment vertical="center"/>
    </xf>
    <xf numFmtId="0" fontId="7" fillId="25" borderId="11" xfId="77" applyFont="1" applyFill="1" applyBorder="1" applyAlignment="1">
      <alignment vertical="center"/>
    </xf>
    <xf numFmtId="0" fontId="7" fillId="25" borderId="11" xfId="77" applyFont="1" applyFill="1" applyBorder="1" applyAlignment="1">
      <alignment horizontal="left" vertical="center"/>
    </xf>
    <xf numFmtId="0" fontId="7" fillId="28" borderId="11" xfId="77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3" fontId="48" fillId="34" borderId="15" xfId="0" applyNumberFormat="1" applyFont="1" applyFill="1" applyBorder="1" applyAlignment="1">
      <alignment horizontal="center" vertical="center" wrapText="1"/>
    </xf>
    <xf numFmtId="0" fontId="7" fillId="35" borderId="11" xfId="77" applyFont="1" applyFill="1" applyBorder="1" applyAlignment="1">
      <alignment horizontal="left" vertical="center" wrapText="1"/>
    </xf>
    <xf numFmtId="0" fontId="7" fillId="35" borderId="11" xfId="77" applyFont="1" applyFill="1" applyBorder="1" applyAlignment="1">
      <alignment vertical="center"/>
    </xf>
    <xf numFmtId="41" fontId="0" fillId="0" borderId="0" xfId="0" applyNumberFormat="1"/>
    <xf numFmtId="0" fontId="19" fillId="0" borderId="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justify" vertical="top" wrapText="1"/>
    </xf>
    <xf numFmtId="0" fontId="51" fillId="0" borderId="23" xfId="0" applyFont="1" applyBorder="1" applyAlignment="1">
      <alignment horizontal="center" vertical="top" wrapText="1"/>
    </xf>
    <xf numFmtId="3" fontId="51" fillId="0" borderId="23" xfId="0" applyNumberFormat="1" applyFont="1" applyBorder="1" applyAlignment="1">
      <alignment horizontal="center" vertical="top" wrapText="1"/>
    </xf>
    <xf numFmtId="0" fontId="51" fillId="0" borderId="23" xfId="0" applyFont="1" applyBorder="1" applyAlignment="1">
      <alignment horizontal="justify" vertical="top" wrapText="1"/>
    </xf>
    <xf numFmtId="0" fontId="50" fillId="0" borderId="16" xfId="0" applyFont="1" applyBorder="1" applyAlignment="1">
      <alignment horizontal="justify" vertical="top" wrapText="1"/>
    </xf>
    <xf numFmtId="0" fontId="52" fillId="0" borderId="0" xfId="83"/>
    <xf numFmtId="0" fontId="3" fillId="0" borderId="0" xfId="77" applyFont="1" applyAlignment="1">
      <alignment vertical="center"/>
    </xf>
    <xf numFmtId="0" fontId="53" fillId="0" borderId="0" xfId="77" applyFont="1" applyBorder="1" applyAlignment="1">
      <alignment horizontal="center" vertical="center"/>
    </xf>
    <xf numFmtId="3" fontId="53" fillId="0" borderId="0" xfId="77" applyNumberFormat="1" applyFont="1" applyAlignment="1">
      <alignment horizontal="center" vertical="center"/>
    </xf>
    <xf numFmtId="0" fontId="54" fillId="0" borderId="0" xfId="77" applyFont="1" applyAlignment="1">
      <alignment horizontal="center" vertical="center"/>
    </xf>
    <xf numFmtId="0" fontId="55" fillId="0" borderId="0" xfId="77" applyFont="1" applyBorder="1" applyAlignment="1">
      <alignment horizontal="center" vertical="center"/>
    </xf>
    <xf numFmtId="0" fontId="3" fillId="0" borderId="0" xfId="77" applyFont="1" applyAlignment="1">
      <alignment horizontal="center" vertical="center"/>
    </xf>
    <xf numFmtId="0" fontId="42" fillId="0" borderId="0" xfId="77" applyFont="1" applyAlignment="1">
      <alignment horizontal="center" vertical="center"/>
    </xf>
    <xf numFmtId="3" fontId="3" fillId="0" borderId="0" xfId="77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56" fillId="27" borderId="11" xfId="77" applyNumberFormat="1" applyFont="1" applyFill="1" applyBorder="1" applyAlignment="1">
      <alignment horizontal="center" vertical="center"/>
    </xf>
    <xf numFmtId="0" fontId="3" fillId="0" borderId="11" xfId="77" applyFont="1" applyBorder="1" applyAlignment="1">
      <alignment horizontal="center" vertical="center"/>
    </xf>
    <xf numFmtId="0" fontId="7" fillId="0" borderId="11" xfId="77" applyFont="1" applyBorder="1" applyAlignment="1">
      <alignment horizontal="center" vertical="center"/>
    </xf>
    <xf numFmtId="0" fontId="7" fillId="28" borderId="11" xfId="77" applyFont="1" applyFill="1" applyBorder="1" applyAlignment="1">
      <alignment horizontal="center" vertical="center" wrapText="1"/>
    </xf>
    <xf numFmtId="3" fontId="57" fillId="28" borderId="11" xfId="77" applyNumberFormat="1" applyFont="1" applyFill="1" applyBorder="1" applyAlignment="1">
      <alignment horizontal="center" vertical="center"/>
    </xf>
    <xf numFmtId="3" fontId="3" fillId="0" borderId="11" xfId="77" applyNumberFormat="1" applyFont="1" applyBorder="1" applyAlignment="1">
      <alignment horizontal="center" vertical="center"/>
    </xf>
    <xf numFmtId="0" fontId="7" fillId="19" borderId="11" xfId="77" applyFont="1" applyFill="1" applyBorder="1" applyAlignment="1">
      <alignment horizontal="center" vertical="center" wrapText="1"/>
    </xf>
    <xf numFmtId="3" fontId="3" fillId="0" borderId="11" xfId="77" applyNumberFormat="1" applyFont="1" applyFill="1" applyBorder="1" applyAlignment="1">
      <alignment horizontal="center" vertical="center"/>
    </xf>
    <xf numFmtId="3" fontId="3" fillId="0" borderId="0" xfId="77" applyNumberFormat="1" applyFont="1" applyAlignment="1">
      <alignment vertical="center"/>
    </xf>
    <xf numFmtId="0" fontId="58" fillId="0" borderId="0" xfId="77" applyFont="1" applyFill="1" applyAlignment="1">
      <alignment vertical="center"/>
    </xf>
    <xf numFmtId="3" fontId="7" fillId="26" borderId="11" xfId="77" applyNumberFormat="1" applyFont="1" applyFill="1" applyBorder="1" applyAlignment="1">
      <alignment vertical="center"/>
    </xf>
    <xf numFmtId="3" fontId="57" fillId="19" borderId="11" xfId="77" applyNumberFormat="1" applyFont="1" applyFill="1" applyBorder="1" applyAlignment="1">
      <alignment horizontal="center" vertical="center"/>
    </xf>
    <xf numFmtId="2" fontId="7" fillId="18" borderId="11" xfId="77" applyNumberFormat="1" applyFont="1" applyFill="1" applyBorder="1" applyAlignment="1">
      <alignment vertical="center" wrapText="1"/>
    </xf>
    <xf numFmtId="9" fontId="7" fillId="18" borderId="11" xfId="77" applyNumberFormat="1" applyFont="1" applyFill="1" applyBorder="1" applyAlignment="1">
      <alignment horizontal="center" vertical="center"/>
    </xf>
    <xf numFmtId="4" fontId="3" fillId="0" borderId="11" xfId="77" applyNumberFormat="1" applyFont="1" applyBorder="1" applyAlignment="1">
      <alignment horizontal="center" vertical="center"/>
    </xf>
    <xf numFmtId="4" fontId="7" fillId="18" borderId="11" xfId="77" applyNumberFormat="1" applyFont="1" applyFill="1" applyBorder="1" applyAlignment="1">
      <alignment horizontal="center" vertical="center"/>
    </xf>
    <xf numFmtId="0" fontId="3" fillId="0" borderId="0" xfId="77" applyFont="1" applyBorder="1" applyAlignment="1">
      <alignment vertical="center"/>
    </xf>
    <xf numFmtId="0" fontId="3" fillId="26" borderId="11" xfId="77" applyFont="1" applyFill="1" applyBorder="1" applyAlignment="1">
      <alignment vertical="center" wrapText="1"/>
    </xf>
    <xf numFmtId="3" fontId="3" fillId="19" borderId="11" xfId="77" applyNumberFormat="1" applyFont="1" applyFill="1" applyBorder="1" applyAlignment="1">
      <alignment horizontal="center" vertical="center"/>
    </xf>
    <xf numFmtId="0" fontId="7" fillId="20" borderId="11" xfId="77" applyFont="1" applyFill="1" applyBorder="1" applyAlignment="1">
      <alignment horizontal="left" vertical="center" wrapText="1"/>
    </xf>
    <xf numFmtId="164" fontId="7" fillId="28" borderId="11" xfId="77" applyNumberFormat="1" applyFont="1" applyFill="1" applyBorder="1" applyAlignment="1">
      <alignment horizontal="center" vertical="center"/>
    </xf>
    <xf numFmtId="1" fontId="59" fillId="0" borderId="0" xfId="7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77" applyFont="1" applyFill="1" applyAlignment="1">
      <alignment horizontal="center" vertical="center"/>
    </xf>
    <xf numFmtId="169" fontId="7" fillId="28" borderId="11" xfId="77" applyNumberFormat="1" applyFont="1" applyFill="1" applyBorder="1" applyAlignment="1">
      <alignment horizontal="center" vertical="center" wrapText="1"/>
    </xf>
    <xf numFmtId="0" fontId="60" fillId="0" borderId="0" xfId="77" applyFont="1" applyFill="1" applyAlignment="1">
      <alignment horizontal="center" vertical="center"/>
    </xf>
    <xf numFmtId="3" fontId="61" fillId="0" borderId="0" xfId="77" applyNumberFormat="1" applyFont="1" applyFill="1" applyAlignment="1">
      <alignment horizontal="center" vertical="center"/>
    </xf>
    <xf numFmtId="0" fontId="7" fillId="20" borderId="11" xfId="77" applyFont="1" applyFill="1" applyBorder="1" applyAlignment="1">
      <alignment vertical="center" wrapText="1"/>
    </xf>
    <xf numFmtId="168" fontId="7" fillId="28" borderId="11" xfId="77" applyNumberFormat="1" applyFont="1" applyFill="1" applyBorder="1" applyAlignment="1" applyProtection="1">
      <alignment horizontal="center" vertical="center" wrapText="1"/>
      <protection hidden="1"/>
    </xf>
    <xf numFmtId="3" fontId="7" fillId="28" borderId="11" xfId="77" applyNumberFormat="1" applyFont="1" applyFill="1" applyBorder="1" applyAlignment="1">
      <alignment horizontal="center" vertical="center" wrapText="1"/>
    </xf>
    <xf numFmtId="0" fontId="3" fillId="0" borderId="0" xfId="77" applyFont="1" applyFill="1" applyBorder="1" applyAlignment="1">
      <alignment horizontal="center" vertical="center"/>
    </xf>
    <xf numFmtId="0" fontId="7" fillId="20" borderId="11" xfId="77" applyFont="1" applyFill="1" applyBorder="1" applyAlignment="1" applyProtection="1">
      <alignment vertical="center" wrapText="1"/>
      <protection hidden="1"/>
    </xf>
    <xf numFmtId="2" fontId="7" fillId="28" borderId="11" xfId="7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77" applyFont="1" applyFill="1" applyBorder="1" applyAlignment="1">
      <alignment horizontal="center" vertical="center"/>
    </xf>
    <xf numFmtId="0" fontId="7" fillId="0" borderId="0" xfId="77" applyFont="1" applyFill="1" applyAlignment="1">
      <alignment horizontal="center" vertical="center"/>
    </xf>
    <xf numFmtId="165" fontId="58" fillId="0" borderId="0" xfId="77" applyNumberFormat="1" applyFont="1" applyAlignment="1">
      <alignment vertical="center"/>
    </xf>
    <xf numFmtId="165" fontId="41" fillId="0" borderId="0" xfId="77" applyNumberFormat="1" applyFont="1" applyBorder="1" applyAlignment="1">
      <alignment horizontal="center" vertical="center"/>
    </xf>
    <xf numFmtId="165" fontId="41" fillId="0" borderId="0" xfId="77" applyNumberFormat="1" applyFont="1" applyAlignment="1">
      <alignment horizontal="center" vertical="center"/>
    </xf>
    <xf numFmtId="165" fontId="41" fillId="0" borderId="0" xfId="77" applyNumberFormat="1" applyFont="1" applyAlignment="1">
      <alignment vertical="center"/>
    </xf>
    <xf numFmtId="0" fontId="61" fillId="26" borderId="11" xfId="77" applyFont="1" applyFill="1" applyBorder="1" applyAlignment="1">
      <alignment horizontal="center" vertical="center"/>
    </xf>
    <xf numFmtId="0" fontId="62" fillId="0" borderId="11" xfId="84" applyFont="1" applyBorder="1"/>
    <xf numFmtId="0" fontId="63" fillId="0" borderId="11" xfId="84" applyFont="1" applyBorder="1"/>
    <xf numFmtId="3" fontId="63" fillId="0" borderId="11" xfId="84" applyNumberFormat="1" applyFont="1" applyBorder="1"/>
    <xf numFmtId="0" fontId="64" fillId="0" borderId="0" xfId="0" applyFont="1" applyAlignment="1">
      <alignment horizontal="center" vertical="center"/>
    </xf>
    <xf numFmtId="3" fontId="64" fillId="0" borderId="0" xfId="0" applyNumberFormat="1" applyFont="1" applyAlignment="1">
      <alignment horizontal="center" vertical="center"/>
    </xf>
    <xf numFmtId="0" fontId="3" fillId="0" borderId="0" xfId="0" applyFont="1"/>
    <xf numFmtId="0" fontId="65" fillId="0" borderId="12" xfId="0" applyFont="1" applyBorder="1" applyAlignment="1">
      <alignment horizontal="left" vertical="center" wrapText="1"/>
    </xf>
    <xf numFmtId="0" fontId="7" fillId="0" borderId="0" xfId="75" applyFont="1" applyAlignment="1">
      <alignment vertical="justify"/>
    </xf>
    <xf numFmtId="0" fontId="66" fillId="33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wrapText="1"/>
    </xf>
    <xf numFmtId="0" fontId="7" fillId="39" borderId="27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wrapText="1"/>
    </xf>
    <xf numFmtId="0" fontId="7" fillId="29" borderId="23" xfId="0" applyFont="1" applyFill="1" applyBorder="1" applyAlignment="1">
      <alignment horizontal="center" wrapText="1"/>
    </xf>
    <xf numFmtId="0" fontId="7" fillId="29" borderId="23" xfId="0" applyFont="1" applyFill="1" applyBorder="1" applyAlignment="1">
      <alignment horizontal="center" vertical="top" wrapText="1"/>
    </xf>
    <xf numFmtId="0" fontId="7" fillId="27" borderId="11" xfId="0" applyFont="1" applyFill="1" applyBorder="1" applyAlignment="1">
      <alignment vertical="center"/>
    </xf>
    <xf numFmtId="0" fontId="67" fillId="24" borderId="11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83" applyFont="1"/>
    <xf numFmtId="0" fontId="7" fillId="0" borderId="0" xfId="83" applyFont="1"/>
    <xf numFmtId="0" fontId="7" fillId="43" borderId="29" xfId="83" applyFont="1" applyFill="1" applyBorder="1" applyAlignment="1">
      <alignment horizontal="center"/>
    </xf>
    <xf numFmtId="0" fontId="7" fillId="43" borderId="24" xfId="83" applyFont="1" applyFill="1" applyBorder="1" applyAlignment="1">
      <alignment horizontal="center"/>
    </xf>
    <xf numFmtId="0" fontId="68" fillId="43" borderId="20" xfId="83" applyFont="1" applyFill="1" applyBorder="1" applyAlignment="1">
      <alignment horizontal="center"/>
    </xf>
    <xf numFmtId="3" fontId="68" fillId="43" borderId="15" xfId="83" applyNumberFormat="1" applyFont="1" applyFill="1" applyBorder="1" applyAlignment="1">
      <alignment horizontal="center"/>
    </xf>
    <xf numFmtId="0" fontId="68" fillId="43" borderId="31" xfId="83" applyFont="1" applyFill="1" applyBorder="1" applyAlignment="1">
      <alignment horizontal="center"/>
    </xf>
    <xf numFmtId="164" fontId="68" fillId="43" borderId="32" xfId="83" applyNumberFormat="1" applyFont="1" applyFill="1" applyBorder="1" applyAlignment="1">
      <alignment horizontal="center"/>
    </xf>
    <xf numFmtId="3" fontId="68" fillId="43" borderId="32" xfId="83" applyNumberFormat="1" applyFont="1" applyFill="1" applyBorder="1" applyAlignment="1">
      <alignment horizontal="center"/>
    </xf>
    <xf numFmtId="0" fontId="68" fillId="43" borderId="20" xfId="83" applyFont="1" applyFill="1" applyBorder="1" applyAlignment="1">
      <alignment horizontal="center" wrapText="1"/>
    </xf>
    <xf numFmtId="41" fontId="7" fillId="42" borderId="11" xfId="0" applyNumberFormat="1" applyFont="1" applyFill="1" applyBorder="1" applyAlignment="1">
      <alignment horizontal="right" vertical="center"/>
    </xf>
    <xf numFmtId="3" fontId="67" fillId="42" borderId="1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12" xfId="0" applyFont="1" applyBorder="1" applyAlignment="1">
      <alignment horizontal="center"/>
    </xf>
    <xf numFmtId="0" fontId="7" fillId="45" borderId="11" xfId="0" applyFont="1" applyFill="1" applyBorder="1"/>
    <xf numFmtId="0" fontId="7" fillId="45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right"/>
    </xf>
    <xf numFmtId="3" fontId="69" fillId="0" borderId="11" xfId="0" applyNumberFormat="1" applyFont="1" applyFill="1" applyBorder="1" applyAlignment="1">
      <alignment horizontal="right" vertical="top" wrapText="1"/>
    </xf>
    <xf numFmtId="3" fontId="69" fillId="0" borderId="11" xfId="0" applyNumberFormat="1" applyFont="1" applyBorder="1" applyAlignment="1">
      <alignment horizontal="right" vertical="top" wrapText="1"/>
    </xf>
    <xf numFmtId="176" fontId="69" fillId="0" borderId="11" xfId="0" applyNumberFormat="1" applyFont="1" applyBorder="1" applyAlignment="1">
      <alignment horizontal="right" vertical="top" wrapText="1"/>
    </xf>
    <xf numFmtId="0" fontId="70" fillId="0" borderId="11" xfId="0" applyFont="1" applyBorder="1" applyAlignment="1">
      <alignment horizontal="justify" vertical="top" wrapText="1"/>
    </xf>
    <xf numFmtId="9" fontId="70" fillId="0" borderId="11" xfId="0" applyNumberFormat="1" applyFont="1" applyBorder="1" applyAlignment="1">
      <alignment horizontal="right" vertical="top" wrapText="1"/>
    </xf>
    <xf numFmtId="0" fontId="50" fillId="46" borderId="11" xfId="0" applyFont="1" applyFill="1" applyBorder="1" applyAlignment="1">
      <alignment horizontal="justify" vertical="top" wrapText="1"/>
    </xf>
    <xf numFmtId="0" fontId="51" fillId="0" borderId="11" xfId="0" applyFont="1" applyBorder="1" applyAlignment="1">
      <alignment horizontal="justify" vertical="top" wrapText="1"/>
    </xf>
    <xf numFmtId="3" fontId="51" fillId="0" borderId="11" xfId="0" applyNumberFormat="1" applyFont="1" applyBorder="1" applyAlignment="1">
      <alignment horizontal="right" wrapText="1"/>
    </xf>
    <xf numFmtId="0" fontId="51" fillId="0" borderId="11" xfId="0" applyFont="1" applyBorder="1" applyAlignment="1">
      <alignment horizontal="right" vertical="top" wrapText="1"/>
    </xf>
    <xf numFmtId="0" fontId="50" fillId="26" borderId="11" xfId="0" applyFont="1" applyFill="1" applyBorder="1" applyAlignment="1">
      <alignment horizontal="justify" vertical="top" wrapText="1"/>
    </xf>
    <xf numFmtId="0" fontId="63" fillId="0" borderId="25" xfId="84" applyFont="1" applyBorder="1" applyAlignment="1">
      <alignment wrapText="1"/>
    </xf>
    <xf numFmtId="0" fontId="63" fillId="0" borderId="0" xfId="84" applyFont="1" applyBorder="1" applyAlignment="1">
      <alignment wrapText="1"/>
    </xf>
    <xf numFmtId="3" fontId="61" fillId="0" borderId="11" xfId="77" applyNumberFormat="1" applyFont="1" applyFill="1" applyBorder="1" applyAlignment="1">
      <alignment horizontal="center" vertical="center"/>
    </xf>
    <xf numFmtId="0" fontId="7" fillId="26" borderId="11" xfId="77" applyFont="1" applyFill="1" applyBorder="1" applyAlignment="1">
      <alignment vertical="center"/>
    </xf>
    <xf numFmtId="0" fontId="62" fillId="0" borderId="11" xfId="84" applyFont="1" applyBorder="1" applyAlignment="1">
      <alignment horizontal="center"/>
    </xf>
    <xf numFmtId="0" fontId="69" fillId="45" borderId="11" xfId="0" applyFont="1" applyFill="1" applyBorder="1" applyAlignment="1">
      <alignment horizontal="justify" vertical="top" wrapText="1"/>
    </xf>
    <xf numFmtId="9" fontId="69" fillId="45" borderId="11" xfId="0" applyNumberFormat="1" applyFont="1" applyFill="1" applyBorder="1" applyAlignment="1">
      <alignment horizontal="right" vertical="top" wrapText="1"/>
    </xf>
    <xf numFmtId="0" fontId="3" fillId="0" borderId="0" xfId="77" applyFont="1" applyBorder="1" applyAlignment="1">
      <alignment horizontal="center" vertical="center"/>
    </xf>
    <xf numFmtId="3" fontId="3" fillId="44" borderId="20" xfId="83" applyNumberFormat="1" applyFont="1" applyFill="1" applyBorder="1" applyAlignment="1">
      <alignment horizontal="center"/>
    </xf>
    <xf numFmtId="3" fontId="3" fillId="44" borderId="30" xfId="83" applyNumberFormat="1" applyFont="1" applyFill="1" applyBorder="1" applyAlignment="1">
      <alignment horizontal="center"/>
    </xf>
    <xf numFmtId="3" fontId="3" fillId="44" borderId="31" xfId="83" applyNumberFormat="1" applyFont="1" applyFill="1" applyBorder="1" applyAlignment="1">
      <alignment horizontal="center"/>
    </xf>
    <xf numFmtId="3" fontId="7" fillId="26" borderId="15" xfId="83" applyNumberFormat="1" applyFont="1" applyFill="1" applyBorder="1" applyAlignment="1"/>
    <xf numFmtId="3" fontId="3" fillId="26" borderId="21" xfId="78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 wrapText="1"/>
    </xf>
    <xf numFmtId="0" fontId="66" fillId="38" borderId="11" xfId="0" applyFont="1" applyFill="1" applyBorder="1" applyAlignment="1">
      <alignment horizontal="center" wrapText="1"/>
    </xf>
    <xf numFmtId="0" fontId="7" fillId="27" borderId="1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8" borderId="11" xfId="0" applyFont="1" applyFill="1" applyBorder="1" applyAlignment="1">
      <alignment horizontal="center" vertical="top" wrapText="1"/>
    </xf>
    <xf numFmtId="3" fontId="67" fillId="26" borderId="11" xfId="0" applyNumberFormat="1" applyFont="1" applyFill="1" applyBorder="1" applyAlignment="1">
      <alignment horizontal="right" vertical="center" wrapText="1"/>
    </xf>
    <xf numFmtId="3" fontId="7" fillId="26" borderId="11" xfId="0" applyNumberFormat="1" applyFont="1" applyFill="1" applyBorder="1"/>
    <xf numFmtId="0" fontId="61" fillId="0" borderId="0" xfId="0" applyFont="1" applyAlignment="1">
      <alignment horizontal="center"/>
    </xf>
    <xf numFmtId="0" fontId="71" fillId="31" borderId="11" xfId="0" applyNumberFormat="1" applyFont="1" applyFill="1" applyBorder="1" applyAlignment="1">
      <alignment horizontal="center" vertical="center" wrapText="1"/>
    </xf>
    <xf numFmtId="1" fontId="19" fillId="31" borderId="11" xfId="0" applyNumberFormat="1" applyFont="1" applyFill="1" applyBorder="1" applyAlignment="1">
      <alignment horizontal="center" vertical="center" wrapText="1"/>
    </xf>
    <xf numFmtId="0" fontId="72" fillId="26" borderId="11" xfId="0" applyFont="1" applyFill="1" applyBorder="1" applyAlignment="1">
      <alignment horizontal="center" vertical="center" wrapText="1"/>
    </xf>
    <xf numFmtId="0" fontId="73" fillId="28" borderId="16" xfId="0" applyFont="1" applyFill="1" applyBorder="1" applyAlignment="1">
      <alignment horizontal="left" vertical="center"/>
    </xf>
    <xf numFmtId="3" fontId="74" fillId="41" borderId="15" xfId="0" applyNumberFormat="1" applyFont="1" applyFill="1" applyBorder="1" applyAlignment="1">
      <alignment vertical="center"/>
    </xf>
    <xf numFmtId="3" fontId="74" fillId="41" borderId="22" xfId="0" applyNumberFormat="1" applyFont="1" applyFill="1" applyBorder="1" applyAlignment="1">
      <alignment vertical="center"/>
    </xf>
    <xf numFmtId="1" fontId="74" fillId="0" borderId="23" xfId="0" applyNumberFormat="1" applyFont="1" applyBorder="1" applyAlignment="1">
      <alignment horizontal="center" vertical="center"/>
    </xf>
    <xf numFmtId="4" fontId="75" fillId="29" borderId="11" xfId="0" applyNumberFormat="1" applyFont="1" applyFill="1" applyBorder="1" applyAlignment="1">
      <alignment horizontal="center" vertical="center" wrapText="1"/>
    </xf>
    <xf numFmtId="0" fontId="49" fillId="29" borderId="16" xfId="0" applyFont="1" applyFill="1" applyBorder="1" applyAlignment="1">
      <alignment horizontal="left" vertical="center"/>
    </xf>
    <xf numFmtId="0" fontId="74" fillId="29" borderId="23" xfId="0" applyFont="1" applyFill="1" applyBorder="1" applyAlignment="1">
      <alignment horizontal="center" vertical="center"/>
    </xf>
    <xf numFmtId="1" fontId="74" fillId="29" borderId="23" xfId="0" applyNumberFormat="1" applyFont="1" applyFill="1" applyBorder="1" applyAlignment="1">
      <alignment horizontal="center" vertical="center"/>
    </xf>
    <xf numFmtId="1" fontId="19" fillId="31" borderId="17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/>
    </xf>
    <xf numFmtId="3" fontId="74" fillId="29" borderId="1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6" fontId="66" fillId="38" borderId="11" xfId="0" applyNumberFormat="1" applyFont="1" applyFill="1" applyBorder="1" applyAlignment="1">
      <alignment horizontal="right" vertical="center" wrapText="1"/>
    </xf>
    <xf numFmtId="3" fontId="66" fillId="38" borderId="11" xfId="0" applyNumberFormat="1" applyFont="1" applyFill="1" applyBorder="1" applyAlignment="1">
      <alignment horizontal="right" vertical="center" wrapText="1"/>
    </xf>
    <xf numFmtId="3" fontId="67" fillId="37" borderId="11" xfId="0" applyNumberFormat="1" applyFont="1" applyFill="1" applyBorder="1" applyAlignment="1">
      <alignment horizontal="right" vertical="center" wrapText="1"/>
    </xf>
    <xf numFmtId="166" fontId="67" fillId="37" borderId="11" xfId="0" applyNumberFormat="1" applyFont="1" applyFill="1" applyBorder="1" applyAlignment="1">
      <alignment horizontal="right" vertical="center" wrapText="1"/>
    </xf>
    <xf numFmtId="0" fontId="67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3" fontId="66" fillId="33" borderId="26" xfId="0" applyNumberFormat="1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 wrapText="1"/>
    </xf>
    <xf numFmtId="3" fontId="7" fillId="23" borderId="26" xfId="0" applyNumberFormat="1" applyFont="1" applyFill="1" applyBorder="1" applyAlignment="1">
      <alignment horizontal="center" vertical="center" wrapText="1"/>
    </xf>
    <xf numFmtId="165" fontId="3" fillId="0" borderId="11" xfId="77" applyNumberFormat="1" applyFont="1" applyBorder="1" applyAlignment="1">
      <alignment horizontal="center" vertical="center"/>
    </xf>
    <xf numFmtId="177" fontId="3" fillId="0" borderId="11" xfId="77" applyNumberFormat="1" applyFont="1" applyBorder="1" applyAlignment="1">
      <alignment horizontal="center" vertical="center"/>
    </xf>
    <xf numFmtId="177" fontId="3" fillId="0" borderId="11" xfId="77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38" borderId="0" xfId="0" applyFont="1" applyFill="1"/>
    <xf numFmtId="0" fontId="3" fillId="38" borderId="0" xfId="0" applyFont="1" applyFill="1" applyAlignment="1">
      <alignment horizontal="right"/>
    </xf>
    <xf numFmtId="10" fontId="3" fillId="36" borderId="20" xfId="78" applyNumberFormat="1" applyFont="1" applyFill="1" applyBorder="1" applyAlignment="1">
      <alignment horizontal="center"/>
    </xf>
    <xf numFmtId="0" fontId="66" fillId="38" borderId="11" xfId="0" applyFont="1" applyFill="1" applyBorder="1" applyAlignment="1">
      <alignment horizontal="right" vertical="center" wrapText="1"/>
    </xf>
    <xf numFmtId="3" fontId="3" fillId="43" borderId="29" xfId="7" applyNumberFormat="1" applyFont="1" applyFill="1" applyBorder="1" applyAlignment="1">
      <alignment horizontal="center" vertical="center" wrapText="1"/>
    </xf>
    <xf numFmtId="3" fontId="3" fillId="43" borderId="24" xfId="7" applyNumberFormat="1" applyFont="1" applyFill="1" applyBorder="1" applyAlignment="1">
      <alignment horizontal="center" vertical="center" wrapText="1"/>
    </xf>
    <xf numFmtId="3" fontId="3" fillId="36" borderId="11" xfId="83" applyNumberFormat="1" applyFont="1" applyFill="1" applyBorder="1" applyAlignment="1">
      <alignment horizontal="center"/>
    </xf>
    <xf numFmtId="3" fontId="7" fillId="26" borderId="11" xfId="83" applyNumberFormat="1" applyFont="1" applyFill="1" applyBorder="1" applyAlignment="1">
      <alignment horizontal="center"/>
    </xf>
    <xf numFmtId="3" fontId="7" fillId="26" borderId="11" xfId="83" applyNumberFormat="1" applyFont="1" applyFill="1" applyBorder="1"/>
    <xf numFmtId="0" fontId="43" fillId="0" borderId="12" xfId="0" applyFont="1" applyBorder="1" applyAlignment="1">
      <alignment horizontal="center" vertical="center" wrapText="1"/>
    </xf>
    <xf numFmtId="0" fontId="7" fillId="18" borderId="14" xfId="77" applyFont="1" applyFill="1" applyBorder="1" applyAlignment="1">
      <alignment horizontal="center" vertical="center"/>
    </xf>
    <xf numFmtId="0" fontId="7" fillId="18" borderId="17" xfId="77" applyFont="1" applyFill="1" applyBorder="1" applyAlignment="1">
      <alignment horizontal="center" vertical="center"/>
    </xf>
    <xf numFmtId="0" fontId="7" fillId="18" borderId="18" xfId="77" applyFont="1" applyFill="1" applyBorder="1" applyAlignment="1">
      <alignment horizontal="center" vertical="center" wrapText="1"/>
    </xf>
    <xf numFmtId="0" fontId="7" fillId="18" borderId="17" xfId="77" applyFont="1" applyFill="1" applyBorder="1" applyAlignment="1">
      <alignment horizontal="center" vertical="center" wrapText="1"/>
    </xf>
    <xf numFmtId="0" fontId="7" fillId="18" borderId="14" xfId="77" applyNumberFormat="1" applyFont="1" applyFill="1" applyBorder="1" applyAlignment="1">
      <alignment horizontal="center" vertical="center"/>
    </xf>
    <xf numFmtId="0" fontId="7" fillId="18" borderId="17" xfId="77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 wrapText="1"/>
    </xf>
    <xf numFmtId="0" fontId="43" fillId="0" borderId="0" xfId="76" applyFont="1" applyBorder="1" applyAlignment="1">
      <alignment horizontal="right" vertical="center" wrapText="1"/>
    </xf>
    <xf numFmtId="0" fontId="76" fillId="31" borderId="14" xfId="0" applyNumberFormat="1" applyFont="1" applyFill="1" applyBorder="1" applyAlignment="1">
      <alignment horizontal="center" vertical="center" wrapText="1"/>
    </xf>
    <xf numFmtId="0" fontId="76" fillId="31" borderId="19" xfId="0" applyNumberFormat="1" applyFont="1" applyFill="1" applyBorder="1" applyAlignment="1">
      <alignment horizontal="center" vertical="center" wrapText="1"/>
    </xf>
    <xf numFmtId="0" fontId="77" fillId="24" borderId="20" xfId="0" applyFont="1" applyFill="1" applyBorder="1" applyAlignment="1">
      <alignment horizontal="center" vertical="center" wrapText="1"/>
    </xf>
    <xf numFmtId="0" fontId="77" fillId="24" borderId="21" xfId="0" applyFont="1" applyFill="1" applyBorder="1" applyAlignment="1">
      <alignment horizontal="center" vertical="center" wrapText="1"/>
    </xf>
    <xf numFmtId="0" fontId="77" fillId="2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wrapText="1"/>
    </xf>
    <xf numFmtId="0" fontId="3" fillId="0" borderId="11" xfId="0" applyFont="1" applyBorder="1"/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top" wrapText="1"/>
    </xf>
    <xf numFmtId="0" fontId="66" fillId="38" borderId="11" xfId="0" applyFont="1" applyFill="1" applyBorder="1" applyAlignment="1">
      <alignment horizontal="center" wrapText="1"/>
    </xf>
    <xf numFmtId="0" fontId="7" fillId="27" borderId="11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center" vertical="center" wrapText="1"/>
    </xf>
    <xf numFmtId="3" fontId="3" fillId="43" borderId="24" xfId="83" applyNumberFormat="1" applyFont="1" applyFill="1" applyBorder="1" applyAlignment="1">
      <alignment horizontal="center" vertical="center"/>
    </xf>
    <xf numFmtId="3" fontId="3" fillId="43" borderId="16" xfId="83" applyNumberFormat="1" applyFont="1" applyFill="1" applyBorder="1" applyAlignment="1">
      <alignment horizontal="center" vertical="center"/>
    </xf>
    <xf numFmtId="3" fontId="7" fillId="43" borderId="28" xfId="83" applyNumberFormat="1" applyFont="1" applyFill="1" applyBorder="1" applyAlignment="1">
      <alignment horizontal="center" vertical="center"/>
    </xf>
    <xf numFmtId="3" fontId="7" fillId="43" borderId="27" xfId="83" applyNumberFormat="1" applyFont="1" applyFill="1" applyBorder="1" applyAlignment="1">
      <alignment horizontal="center" vertical="center"/>
    </xf>
    <xf numFmtId="3" fontId="7" fillId="43" borderId="29" xfId="83" applyNumberFormat="1" applyFont="1" applyFill="1" applyBorder="1" applyAlignment="1">
      <alignment horizontal="center" vertical="center"/>
    </xf>
  </cellXfs>
  <cellStyles count="85">
    <cellStyle name="_грузы" xfId="1"/>
    <cellStyle name="_Для Рината-111" xfId="2"/>
    <cellStyle name="_Книга2" xfId="3"/>
    <cellStyle name="_Программа ТП" xfId="4"/>
    <cellStyle name="_Расчеты окупаемости" xfId="5"/>
    <cellStyle name="_фин_мод_М-К_НДС-1" xfId="6"/>
    <cellStyle name="0,0_x000d__x000a_NA_x000d__x000a_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[0] 2" xfId="35"/>
    <cellStyle name="Comma 2" xfId="36"/>
    <cellStyle name="CS" xfId="37"/>
    <cellStyle name="Explanatory Text" xfId="38"/>
    <cellStyle name="Fig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Milliers_couts operatoires totaux" xfId="47"/>
    <cellStyle name="Monétaire [0]_couts operatoires totaux" xfId="48"/>
    <cellStyle name="Neutral" xfId="49"/>
    <cellStyle name="Normal 2" xfId="50"/>
    <cellStyle name="Normal 3" xfId="51"/>
    <cellStyle name="Normal_SHEET" xfId="52"/>
    <cellStyle name="normбlnм_laroux" xfId="53"/>
    <cellStyle name="Note" xfId="54"/>
    <cellStyle name="Output" xfId="55"/>
    <cellStyle name="Percent 2" xfId="56"/>
    <cellStyle name="Price" xfId="57"/>
    <cellStyle name="S%" xfId="58"/>
    <cellStyle name="SComment" xfId="59"/>
    <cellStyle name="SFig" xfId="60"/>
    <cellStyle name="Sg%" xfId="61"/>
    <cellStyle name="SI%" xfId="62"/>
    <cellStyle name="Sname" xfId="63"/>
    <cellStyle name="SPerc" xfId="64"/>
    <cellStyle name="Stitle" xfId="65"/>
    <cellStyle name="Ston" xfId="66"/>
    <cellStyle name="Style 1" xfId="67"/>
    <cellStyle name="Sx" xfId="68"/>
    <cellStyle name="Title" xfId="69"/>
    <cellStyle name="Tons" xfId="70"/>
    <cellStyle name="Total" xfId="71"/>
    <cellStyle name="Warning Text" xfId="72"/>
    <cellStyle name="Баланс ИПК &quot;ШАРК&quot; (в рублях)" xfId="73"/>
    <cellStyle name="КАНДАГАЧ тел3-33-96" xfId="74"/>
    <cellStyle name="Обычный" xfId="0" builtinId="0"/>
    <cellStyle name="Обычный 2" xfId="84"/>
    <cellStyle name="Обычный_Shar-Ust Kamenogorsk для КТЖ_04.09.08" xfId="75"/>
    <cellStyle name="Обычный_Shar-Ust Kamenogorsk для КТЖ_04.09.08 2" xfId="76"/>
    <cellStyle name="Обычный_Финмодель по замене заемщика_18.03.2009" xfId="83"/>
    <cellStyle name="Обычный_эк.эфф.крп.платформ с переоборуд" xfId="77"/>
    <cellStyle name="Процентный 2" xfId="78"/>
    <cellStyle name="Стиль 1" xfId="79"/>
    <cellStyle name="Тысячи [0]_Диалог Накладная" xfId="80"/>
    <cellStyle name="Тысячи_Диалог Накладная" xfId="81"/>
    <cellStyle name="標準_Sheet1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Altyn\Local%20Settings\Temporary%20Internet%20Files\Content.IE5\SCW8N1CN\Alel%20Forecast%20November-%20January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&#1052;&#1086;&#1080;%20&#1076;&#1086;&#1082;&#1091;&#1084;&#1077;&#1085;&#1090;&#1099;/&#1055;&#1088;&#1086;&#1077;&#1082;&#1090;&#1099;/Atyrau%20Hotel/BPAtyrau%20Hotel_13/WINDOWS/TEMP/Istan10years%20forre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&#1052;&#1086;&#1080;%20&#1076;&#1086;&#1082;&#1091;&#1084;&#1077;&#1085;&#1090;&#1099;/&#1055;&#1088;&#1086;&#1077;&#1082;&#1090;&#1099;/Atyrau%20Hotel/BPAtyrau%20Hotel_13/WINDOWS/TEMP/Istan10years%20forrev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TEMP\FramatomeERP160799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Usr\Etudes2002\katco\val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thomas\c\My%20Documents\AURUL\Forcast-June99\AURUL\Forcast-April99\Aurul%20Budget%20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ZH-SAM~1\LOCALS~1\Temp\C.Lotus.Notes.Data\57_1NKs%20&#1087;&#1083;&#1102;&#1089;%20&#1040;&#1040;_&#105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ZH-SAM~1/LOCALS~1/Temp/C.Lotus.Notes.Data/57_1NKs%20&#1087;&#1083;&#1102;&#1089;%20&#1040;&#1040;_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Zhanna.ZHANNAXP/Desktop/Documents%20and%20Settings/Altyn/Local%20Settings/Temporary%20Internet%20Files/Content.IE5/SCW8N1CN/Alel%20Forecast%20November-%20January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nts%20and%20Settings/Z-Rakhmankulova/&#1052;&#1086;&#1080;%20&#1076;&#1086;&#1082;&#1091;&#1084;&#1077;&#1085;&#1090;&#1099;/&#1042;&#1085;.%20&#1087;&#1086;&#1083;&#1086;&#1078;&#1077;&#1085;&#1080;&#1103;/&#1059;&#1095;&#1077;&#1090;&#1085;&#1072;&#1103;%20&#1087;&#1086;&#1083;&#1080;&#1090;&#1080;&#1082;&#1072;/&#1055;&#1083;&#1072;&#1085;%20&#1089;&#1095;&#1077;&#1090;&#1086;&#1074;/Kmg_57s%2024%2002%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LevShm/LevSh/&#1057;&#1090;&#1088;&#1072;&#1090;&#1077;&#1075;&#1080;&#1080;/&#1057;&#1090;&#1088;&#1072;&#1090;&#1077;&#1075;&#1080;&#1095;&#1077;&#1089;&#1082;&#1080;&#1081;%20&#1084;&#1077;&#1085;&#1077;&#1076;&#1078;&#1084;&#1077;&#1085;&#1090;/Documents%20and%20Settings/Pebec3/&#1052;&#1086;&#1080;%20&#1076;&#1086;&#1082;&#1091;&#1084;&#1077;&#1085;&#1090;&#1099;/&#1051;&#1080;&#1095;&#1085;&#1072;&#1103;/2003%20&#1075;&#1086;&#1076;/&#1050;&#1072;&#1079;&#1072;&#1090;&#1086;&#1084;&#1087;&#1088;&#1086;&#1084;/&#1084;&#1086;&#1076;&#1077;&#1083;&#1100;%202003%20&#1075;&#1086;&#1076;/U-2008%20&#1086;&#1090;%2013.01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Documents%20and%20Settings/Ldzuba/&#1052;&#1086;&#1080;%20&#1076;&#1086;&#1082;&#1091;&#1084;&#1077;&#1085;&#1090;&#1099;/&#1054;&#1090;&#1095;&#1077;&#1090;&#1099;/&#1054;&#1078;&#1080;&#1076;&#1072;&#1077;&#1084;&#1086;&#1077;%20&#1080;&#1089;&#1087;&#1086;&#1083;&#1085;&#1077;&#1085;&#1080;&#1077;%20&#1060;&#1061;&#1044;%20&#1079;&#1072;%20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isebayeva_rzh\&#1054;&#1073;&#1097;&#1080;&#1081;%20&#1076;&#1086;&#1089;&#1090;&#1091;&#1087;\Documents%20and%20Settings\a.torehodjaeva\&#1052;&#1086;&#1080;%20&#1076;&#1086;&#1082;&#1091;&#1084;&#1077;&#1085;&#1090;&#1099;\Mine%20kampf\&#1054;&#1069;&#1050;\&#1055;&#1088;&#1086;&#1075;&#1085;&#1086;&#1079;&#1099;%20&#1080;%20&#1072;&#1085;&#1072;&#1083;&#1080;&#1079;\&#1054;&#1090;&#1095;&#1077;&#1090;%20&#1074;%20&#1084;&#1080;&#1085;&#1092;&#1080;&#1085;%20201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&#1041;&#1102;&#1076;&#1078;&#1077;&#1090;%202005\&#1044;&#1072;&#1085;&#1085;&#1099;&#1077;%20&#1092;&#1080;&#1083;&#1080;&#1072;&#1083;&#1086;&#1074;\&#1047;&#1072;&#1087;&#1072;&#1076;\&#1041;&#1102;&#1076;&#1078;&#1077;&#1090;%20&#1047;&#1060;%202005%20&#1075;%20&#1057;&#1042;&#1054;&#1044;%20&#1089;%20&#1076;&#1077;&#1087;&#1072;&#1088;&#1090;&#1072;&#1084;&#1077;&#1085;&#1090;&#1072;&#1084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rtzh\LOCALS~1\Temp\notesFFF692\~745548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rtzh/LOCALS~1/Temp/notesFFF692/~745548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&#1052;&#1091;&#1093;&#1090;&#1072;&#1088;\Local%20Settings\Temporary%20Internet%20Files\Content.IE5\1CSJT18L\Sept%2005%20Prod%20Foreca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73;&#1102;&#1076;&#1078;&#1077;&#1090;&#1099;%202006\Procur\Ab%202006-2010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&#1052;&#1086;&#1080;%20&#1076;&#1086;&#1082;&#1091;&#1084;&#1077;&#1085;&#1090;&#1099;/&#1073;&#1102;&#1076;&#1078;&#1077;&#1090;&#1099;%202006/Procur/Ab%202006-2010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&#1052;&#1086;&#1080;%20&#1076;&#1086;&#1082;&#1091;&#1084;&#1077;&#1085;&#1090;&#1099;/&#1073;&#1102;&#1076;&#1078;&#1077;&#1090;&#1099;%202006/Procur/Ab%202006-2010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nts%20and%20Settings/ordabaev.ATYRAU/&#1052;&#1086;&#1080;%20&#1076;&#1086;&#1082;&#1091;&#1084;&#1077;&#1085;&#1090;&#1099;/&#1055;&#1083;&#1072;&#1085;&#1080;&#1088;&#1086;&#1074;&#1072;&#1085;&#1080;&#1077;/&#1041;&#1102;&#1076;&#1078;&#1077;&#1090;/&#1041;&#1102;&#1076;&#1078;&#1077;&#1090;%202006-2010&#1075;&#1075;/&#1073;&#1080;&#1079;&#1085;&#1077;&#1089;-&#1087;&#1083;&#1072;&#1085;/&#1057;&#1074;&#1086;&#1076;&#1085;&#1099;&#1081;%20&#1073;&#1080;&#1079;&#1085;&#1077;&#1089;-&#1087;&#1083;&#1072;&#108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Documents%20and%20Settings\dima\Local%20Settings\Temporary%20Internet%20Files\Content.IE5\4TIJKLAZ\BPAtyrau%20Hotel_13\WINDOWS\TEMP\Istan10years%20forrev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123~1/AppData/Local/Temp/&#1092;&#1080;&#1085;%20&#1084;&#1086;&#1076;&#1077;&#1083;&#1100;%20&#1074;&#1077;&#1090;&#1082;&#1083;&#1080;&#1085;&#1080;&#1082;&#1072;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Zhanna.ZHANNAXP/Desktop/Documents%20and%20Settings/&#1052;&#1091;&#1093;&#1090;&#1072;&#1088;/Local%20Settings/Temporary%20Internet%20Files/Content.IE5/1CSJT18L/Sept%2005%20Prod%20Foreca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WINDOWS\TEMP\WINDOWS\TEMP\Istan10years%20forrev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Documents%20and%20Settings/Administrator/Local%20Settings/Temporary%20Internet%20Files/OLK2/WINDOWS/TEMP/WINDOWS/TEMP/Istan10years%20forrev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Administrator/Local%20Settings/Temporary%20Internet%20Files/OLK2/WINDOWS/TEMP/WINDOWS/TEMP/Istan10years%20forrev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88;&#1086;&#1077;&#1082;&#1090;&#1099;\Atyrau%20Hotel\BPAtyrau%20Hotel_13\WINDOWS\TEMP\Istan10years%20forre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etail Inputs"/>
      <sheetName val="Summary"/>
      <sheetName val="Nuclear Realisation post 2004"/>
      <sheetName val="EPR Initial&gt;&gt;&gt;"/>
      <sheetName val="Free Cash Flow EPR Init"/>
      <sheetName val="Income Statement EPR Init"/>
      <sheetName val="PV Matrix - Exit X EPR Init"/>
      <sheetName val="PV Matrix - Perpetuity EPR Init"/>
      <sheetName val="EPR Initial Euro"/>
      <sheetName val="EPR Initial FF"/>
      <sheetName val="EPR Serie&gt;&gt;&gt;"/>
      <sheetName val="Free Cash Flow EPR Serie"/>
      <sheetName val="Income Statement EPR Serie"/>
      <sheetName val="PV Matrix - Exit X EPR Serie"/>
      <sheetName val="PV Matrix - Perpetuity Serie"/>
      <sheetName val="EPR Serie Euros"/>
    </sheetNames>
    <sheetDataSet>
      <sheetData sheetId="0" refreshError="1">
        <row r="33">
          <cell r="I33">
            <v>6.5595699999999999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"/>
      <sheetName val="Control Setting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Centres"/>
      <sheetName val="Production"/>
      <sheetName val="Maint"/>
      <sheetName val="Admin"/>
      <sheetName val="CC &amp; Accounts"/>
      <sheetName val="Accounts"/>
    </sheetNames>
    <sheetDataSet>
      <sheetData sheetId="0" refreshError="1"/>
      <sheetData sheetId="1" refreshError="1">
        <row r="9">
          <cell r="A9">
            <v>2</v>
          </cell>
          <cell r="B9" t="str">
            <v>0001</v>
          </cell>
          <cell r="C9" t="str">
            <v>000</v>
          </cell>
          <cell r="D9" t="str">
            <v>Reclamation and Monitor Stations</v>
          </cell>
        </row>
        <row r="10">
          <cell r="A10">
            <v>2</v>
          </cell>
          <cell r="B10" t="str">
            <v>0001</v>
          </cell>
          <cell r="C10" t="str">
            <v>106</v>
          </cell>
          <cell r="D10" t="str">
            <v xml:space="preserve"> wages ord time</v>
          </cell>
          <cell r="E10">
            <v>8700</v>
          </cell>
          <cell r="F10">
            <v>8700</v>
          </cell>
          <cell r="G10">
            <v>8700</v>
          </cell>
          <cell r="H10">
            <v>8700</v>
          </cell>
          <cell r="I10">
            <v>8700</v>
          </cell>
          <cell r="J10">
            <v>8700</v>
          </cell>
          <cell r="K10">
            <v>8700</v>
          </cell>
          <cell r="L10">
            <v>8700</v>
          </cell>
          <cell r="M10">
            <v>8700</v>
          </cell>
          <cell r="N10">
            <v>8700</v>
          </cell>
          <cell r="O10">
            <v>8700</v>
          </cell>
          <cell r="P10">
            <v>8700</v>
          </cell>
          <cell r="Q10">
            <v>104400</v>
          </cell>
          <cell r="R10">
            <v>4350</v>
          </cell>
          <cell r="AD10">
            <v>4350</v>
          </cell>
          <cell r="AQ10">
            <v>0</v>
          </cell>
          <cell r="BD10">
            <v>0</v>
          </cell>
          <cell r="BQ10">
            <v>0</v>
          </cell>
          <cell r="BR10">
            <v>108750</v>
          </cell>
        </row>
        <row r="11">
          <cell r="A11">
            <v>2</v>
          </cell>
          <cell r="B11" t="str">
            <v>0001</v>
          </cell>
          <cell r="C11" t="str">
            <v>107</v>
          </cell>
          <cell r="D11" t="str">
            <v xml:space="preserve"> wages overtime</v>
          </cell>
          <cell r="E11">
            <v>12900</v>
          </cell>
          <cell r="F11">
            <v>12900</v>
          </cell>
          <cell r="G11">
            <v>12900</v>
          </cell>
          <cell r="H11">
            <v>12900</v>
          </cell>
          <cell r="I11">
            <v>12900</v>
          </cell>
          <cell r="J11">
            <v>12900</v>
          </cell>
          <cell r="K11">
            <v>12900</v>
          </cell>
          <cell r="L11">
            <v>12900</v>
          </cell>
          <cell r="M11">
            <v>12900</v>
          </cell>
          <cell r="N11">
            <v>12900</v>
          </cell>
          <cell r="O11">
            <v>12900</v>
          </cell>
          <cell r="P11">
            <v>12900</v>
          </cell>
          <cell r="Q11">
            <v>154800</v>
          </cell>
          <cell r="R11">
            <v>6450</v>
          </cell>
          <cell r="AD11">
            <v>6450</v>
          </cell>
          <cell r="AQ11">
            <v>0</v>
          </cell>
          <cell r="BD11">
            <v>0</v>
          </cell>
          <cell r="BQ11">
            <v>0</v>
          </cell>
          <cell r="BR11">
            <v>161250</v>
          </cell>
        </row>
        <row r="12">
          <cell r="A12">
            <v>2</v>
          </cell>
          <cell r="B12" t="str">
            <v>0001</v>
          </cell>
          <cell r="C12" t="str">
            <v>112</v>
          </cell>
          <cell r="D12" t="str">
            <v xml:space="preserve"> contract labour - production</v>
          </cell>
          <cell r="E12">
            <v>1750</v>
          </cell>
          <cell r="F12">
            <v>1750</v>
          </cell>
          <cell r="G12">
            <v>1750</v>
          </cell>
          <cell r="H12">
            <v>1750</v>
          </cell>
          <cell r="I12">
            <v>1750</v>
          </cell>
          <cell r="J12">
            <v>1750</v>
          </cell>
          <cell r="K12">
            <v>1750</v>
          </cell>
          <cell r="L12">
            <v>1750</v>
          </cell>
          <cell r="M12">
            <v>1750</v>
          </cell>
          <cell r="N12">
            <v>1750</v>
          </cell>
          <cell r="O12">
            <v>1750</v>
          </cell>
          <cell r="P12">
            <v>1750</v>
          </cell>
          <cell r="Q12">
            <v>21000</v>
          </cell>
          <cell r="R12">
            <v>875</v>
          </cell>
          <cell r="AD12">
            <v>875</v>
          </cell>
          <cell r="AQ12">
            <v>0</v>
          </cell>
          <cell r="BD12">
            <v>0</v>
          </cell>
          <cell r="BQ12">
            <v>0</v>
          </cell>
          <cell r="BR12">
            <v>21875</v>
          </cell>
        </row>
        <row r="13">
          <cell r="A13">
            <v>2</v>
          </cell>
          <cell r="B13" t="str">
            <v>0001</v>
          </cell>
          <cell r="C13" t="str">
            <v>212</v>
          </cell>
          <cell r="D13" t="str">
            <v xml:space="preserve"> consultants - mine planning</v>
          </cell>
          <cell r="E13">
            <v>3000</v>
          </cell>
          <cell r="F13">
            <v>3000</v>
          </cell>
          <cell r="G13">
            <v>3000</v>
          </cell>
          <cell r="H13">
            <v>3000</v>
          </cell>
          <cell r="I13">
            <v>3000</v>
          </cell>
          <cell r="J13">
            <v>3000</v>
          </cell>
          <cell r="K13">
            <v>3000</v>
          </cell>
          <cell r="L13">
            <v>3000</v>
          </cell>
          <cell r="M13">
            <v>3000</v>
          </cell>
          <cell r="N13">
            <v>3000</v>
          </cell>
          <cell r="O13">
            <v>3000</v>
          </cell>
          <cell r="P13">
            <v>3000</v>
          </cell>
          <cell r="Q13">
            <v>36000</v>
          </cell>
          <cell r="R13">
            <v>1500</v>
          </cell>
          <cell r="AD13">
            <v>1500</v>
          </cell>
          <cell r="AQ13">
            <v>0</v>
          </cell>
          <cell r="BD13">
            <v>0</v>
          </cell>
          <cell r="BQ13">
            <v>0</v>
          </cell>
          <cell r="BR13">
            <v>37500</v>
          </cell>
        </row>
        <row r="14">
          <cell r="A14">
            <v>2</v>
          </cell>
          <cell r="B14" t="str">
            <v>0001</v>
          </cell>
          <cell r="C14" t="str">
            <v>214</v>
          </cell>
          <cell r="D14" t="str">
            <v xml:space="preserve"> drill and blast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AD14">
            <v>0</v>
          </cell>
          <cell r="AQ14">
            <v>0</v>
          </cell>
          <cell r="BD14">
            <v>0</v>
          </cell>
          <cell r="BQ14">
            <v>0</v>
          </cell>
          <cell r="BR14">
            <v>0</v>
          </cell>
        </row>
        <row r="15">
          <cell r="A15">
            <v>2</v>
          </cell>
          <cell r="B15" t="str">
            <v>0001</v>
          </cell>
          <cell r="C15" t="str">
            <v>217</v>
          </cell>
          <cell r="D15" t="str">
            <v xml:space="preserve"> grade control drilling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D15">
            <v>0</v>
          </cell>
          <cell r="AQ15">
            <v>0</v>
          </cell>
          <cell r="BD15">
            <v>0</v>
          </cell>
          <cell r="BQ15">
            <v>0</v>
          </cell>
          <cell r="BR15">
            <v>0</v>
          </cell>
        </row>
        <row r="16">
          <cell r="A16">
            <v>2</v>
          </cell>
          <cell r="B16" t="str">
            <v>0001</v>
          </cell>
          <cell r="C16" t="str">
            <v>219</v>
          </cell>
          <cell r="D16" t="str">
            <v xml:space="preserve"> equipment hire - general</v>
          </cell>
          <cell r="E16">
            <v>3000</v>
          </cell>
          <cell r="F16">
            <v>3000</v>
          </cell>
          <cell r="G16">
            <v>3000</v>
          </cell>
          <cell r="H16">
            <v>3000</v>
          </cell>
          <cell r="I16">
            <v>3000</v>
          </cell>
          <cell r="J16">
            <v>3000</v>
          </cell>
          <cell r="K16">
            <v>3000</v>
          </cell>
          <cell r="L16">
            <v>3000</v>
          </cell>
          <cell r="M16">
            <v>3000</v>
          </cell>
          <cell r="N16">
            <v>3000</v>
          </cell>
          <cell r="O16">
            <v>3000</v>
          </cell>
          <cell r="P16">
            <v>3000</v>
          </cell>
          <cell r="Q16">
            <v>36000</v>
          </cell>
          <cell r="R16">
            <v>1500</v>
          </cell>
          <cell r="AD16">
            <v>1500</v>
          </cell>
          <cell r="AQ16">
            <v>0</v>
          </cell>
          <cell r="BD16">
            <v>0</v>
          </cell>
          <cell r="BQ16">
            <v>0</v>
          </cell>
          <cell r="BR16">
            <v>37500</v>
          </cell>
        </row>
        <row r="17">
          <cell r="A17">
            <v>2</v>
          </cell>
          <cell r="B17" t="str">
            <v>0001</v>
          </cell>
          <cell r="C17" t="str">
            <v>232</v>
          </cell>
          <cell r="D17" t="str">
            <v xml:space="preserve"> equipment hire - excavator</v>
          </cell>
          <cell r="E17">
            <v>1400</v>
          </cell>
          <cell r="F17">
            <v>1400</v>
          </cell>
          <cell r="G17">
            <v>1400</v>
          </cell>
          <cell r="H17">
            <v>1400</v>
          </cell>
          <cell r="I17">
            <v>1400</v>
          </cell>
          <cell r="J17">
            <v>1400</v>
          </cell>
          <cell r="K17">
            <v>1400</v>
          </cell>
          <cell r="L17">
            <v>1400</v>
          </cell>
          <cell r="M17">
            <v>1400</v>
          </cell>
          <cell r="N17">
            <v>1400</v>
          </cell>
          <cell r="O17">
            <v>1400</v>
          </cell>
          <cell r="P17">
            <v>1400</v>
          </cell>
          <cell r="Q17">
            <v>16800</v>
          </cell>
          <cell r="R17">
            <v>700</v>
          </cell>
          <cell r="AD17">
            <v>700</v>
          </cell>
          <cell r="AQ17">
            <v>0</v>
          </cell>
          <cell r="BD17">
            <v>0</v>
          </cell>
          <cell r="BQ17">
            <v>0</v>
          </cell>
          <cell r="BR17">
            <v>17500</v>
          </cell>
        </row>
        <row r="18">
          <cell r="A18">
            <v>2</v>
          </cell>
          <cell r="B18" t="str">
            <v>0001</v>
          </cell>
          <cell r="C18" t="str">
            <v>234</v>
          </cell>
          <cell r="D18" t="str">
            <v xml:space="preserve"> equipment hire - dozer </v>
          </cell>
          <cell r="E18">
            <v>17400</v>
          </cell>
          <cell r="F18">
            <v>17400</v>
          </cell>
          <cell r="G18">
            <v>17400</v>
          </cell>
          <cell r="H18">
            <v>17400</v>
          </cell>
          <cell r="I18">
            <v>17400</v>
          </cell>
          <cell r="J18">
            <v>17400</v>
          </cell>
          <cell r="K18">
            <v>17400</v>
          </cell>
          <cell r="L18">
            <v>17400</v>
          </cell>
          <cell r="M18">
            <v>17400</v>
          </cell>
          <cell r="N18">
            <v>17400</v>
          </cell>
          <cell r="O18">
            <v>17400</v>
          </cell>
          <cell r="P18">
            <v>17400</v>
          </cell>
          <cell r="Q18">
            <v>208800</v>
          </cell>
          <cell r="R18">
            <v>8700</v>
          </cell>
          <cell r="AD18">
            <v>8700</v>
          </cell>
          <cell r="AQ18">
            <v>0</v>
          </cell>
          <cell r="BD18">
            <v>0</v>
          </cell>
          <cell r="BQ18">
            <v>0</v>
          </cell>
          <cell r="BR18">
            <v>217500</v>
          </cell>
        </row>
        <row r="19">
          <cell r="A19">
            <v>2</v>
          </cell>
          <cell r="B19" t="str">
            <v>0001</v>
          </cell>
          <cell r="C19" t="str">
            <v>263</v>
          </cell>
          <cell r="D19" t="str">
            <v xml:space="preserve"> roadworks / dust suppression</v>
          </cell>
          <cell r="E19">
            <v>6900</v>
          </cell>
          <cell r="F19">
            <v>6900</v>
          </cell>
          <cell r="G19">
            <v>6900</v>
          </cell>
          <cell r="H19">
            <v>6900</v>
          </cell>
          <cell r="I19">
            <v>6900</v>
          </cell>
          <cell r="J19">
            <v>6900</v>
          </cell>
          <cell r="K19">
            <v>6900</v>
          </cell>
          <cell r="L19">
            <v>6900</v>
          </cell>
          <cell r="M19">
            <v>6900</v>
          </cell>
          <cell r="N19">
            <v>6900</v>
          </cell>
          <cell r="O19">
            <v>6900</v>
          </cell>
          <cell r="P19">
            <v>6900</v>
          </cell>
          <cell r="Q19">
            <v>82800</v>
          </cell>
          <cell r="R19">
            <v>3450</v>
          </cell>
          <cell r="AD19">
            <v>3450</v>
          </cell>
          <cell r="AQ19">
            <v>0</v>
          </cell>
          <cell r="BD19">
            <v>0</v>
          </cell>
          <cell r="BQ19">
            <v>0</v>
          </cell>
          <cell r="BR19">
            <v>86250</v>
          </cell>
        </row>
        <row r="20">
          <cell r="A20">
            <v>2</v>
          </cell>
          <cell r="B20" t="str">
            <v>0001</v>
          </cell>
          <cell r="C20" t="str">
            <v>265</v>
          </cell>
          <cell r="D20" t="str">
            <v xml:space="preserve"> rubbish removal / cleanup</v>
          </cell>
          <cell r="E20">
            <v>2000</v>
          </cell>
          <cell r="F20">
            <v>2000</v>
          </cell>
          <cell r="G20">
            <v>2000</v>
          </cell>
          <cell r="H20">
            <v>2000</v>
          </cell>
          <cell r="I20">
            <v>2000</v>
          </cell>
          <cell r="J20">
            <v>2000</v>
          </cell>
          <cell r="K20">
            <v>2000</v>
          </cell>
          <cell r="L20">
            <v>2000</v>
          </cell>
          <cell r="M20">
            <v>2000</v>
          </cell>
          <cell r="N20">
            <v>2000</v>
          </cell>
          <cell r="O20">
            <v>2000</v>
          </cell>
          <cell r="P20">
            <v>2000</v>
          </cell>
          <cell r="Q20">
            <v>24000</v>
          </cell>
          <cell r="R20">
            <v>1000</v>
          </cell>
          <cell r="AD20">
            <v>1000</v>
          </cell>
          <cell r="AQ20">
            <v>0</v>
          </cell>
          <cell r="BD20">
            <v>0</v>
          </cell>
          <cell r="BQ20">
            <v>0</v>
          </cell>
          <cell r="BR20">
            <v>25000</v>
          </cell>
        </row>
        <row r="21">
          <cell r="A21">
            <v>2</v>
          </cell>
          <cell r="B21" t="str">
            <v>0001</v>
          </cell>
          <cell r="C21" t="str">
            <v>269</v>
          </cell>
          <cell r="D21" t="str">
            <v xml:space="preserve"> slimes cleanup</v>
          </cell>
          <cell r="E21">
            <v>6000</v>
          </cell>
          <cell r="F21">
            <v>6000</v>
          </cell>
          <cell r="G21">
            <v>6000</v>
          </cell>
          <cell r="H21">
            <v>6000</v>
          </cell>
          <cell r="I21">
            <v>6000</v>
          </cell>
          <cell r="J21">
            <v>6000</v>
          </cell>
          <cell r="K21">
            <v>6000</v>
          </cell>
          <cell r="L21">
            <v>6000</v>
          </cell>
          <cell r="M21">
            <v>6000</v>
          </cell>
          <cell r="N21">
            <v>6000</v>
          </cell>
          <cell r="O21">
            <v>6000</v>
          </cell>
          <cell r="P21">
            <v>6000</v>
          </cell>
          <cell r="Q21">
            <v>72000</v>
          </cell>
          <cell r="R21">
            <v>3000</v>
          </cell>
          <cell r="AD21">
            <v>3000</v>
          </cell>
          <cell r="AQ21">
            <v>0</v>
          </cell>
          <cell r="BD21">
            <v>0</v>
          </cell>
          <cell r="BQ21">
            <v>0</v>
          </cell>
          <cell r="BR21">
            <v>75000</v>
          </cell>
        </row>
        <row r="22">
          <cell r="A22">
            <v>2</v>
          </cell>
          <cell r="B22" t="str">
            <v>0001</v>
          </cell>
          <cell r="C22" t="str">
            <v>273</v>
          </cell>
          <cell r="D22" t="str">
            <v xml:space="preserve"> survey charges</v>
          </cell>
          <cell r="E22">
            <v>2000</v>
          </cell>
          <cell r="F22">
            <v>2000</v>
          </cell>
          <cell r="G22">
            <v>2000</v>
          </cell>
          <cell r="H22">
            <v>2000</v>
          </cell>
          <cell r="I22">
            <v>2000</v>
          </cell>
          <cell r="J22">
            <v>2000</v>
          </cell>
          <cell r="K22">
            <v>2000</v>
          </cell>
          <cell r="L22">
            <v>2000</v>
          </cell>
          <cell r="M22">
            <v>2000</v>
          </cell>
          <cell r="N22">
            <v>2000</v>
          </cell>
          <cell r="O22">
            <v>2000</v>
          </cell>
          <cell r="P22">
            <v>2000</v>
          </cell>
          <cell r="Q22">
            <v>24000</v>
          </cell>
          <cell r="R22">
            <v>1000</v>
          </cell>
          <cell r="AD22">
            <v>1000</v>
          </cell>
          <cell r="AQ22">
            <v>0</v>
          </cell>
          <cell r="BD22">
            <v>0</v>
          </cell>
          <cell r="BQ22">
            <v>0</v>
          </cell>
          <cell r="BR22">
            <v>25000</v>
          </cell>
        </row>
        <row r="23">
          <cell r="A23">
            <v>2</v>
          </cell>
          <cell r="B23" t="str">
            <v>0001</v>
          </cell>
          <cell r="C23" t="str">
            <v>296</v>
          </cell>
          <cell r="D23" t="str">
            <v xml:space="preserve"> waste removal Morrison/dump 11</v>
          </cell>
          <cell r="E23">
            <v>623653.16200000001</v>
          </cell>
          <cell r="F23">
            <v>623653.16200000001</v>
          </cell>
          <cell r="G23">
            <v>603417.56200000003</v>
          </cell>
          <cell r="H23">
            <v>613535.36200000008</v>
          </cell>
          <cell r="I23">
            <v>240132.33200000002</v>
          </cell>
          <cell r="J23">
            <v>379388.592</v>
          </cell>
          <cell r="K23">
            <v>379388.592</v>
          </cell>
          <cell r="L23">
            <v>342458.62200000003</v>
          </cell>
          <cell r="M23">
            <v>379388.592</v>
          </cell>
          <cell r="N23">
            <v>367078.60200000001</v>
          </cell>
          <cell r="O23">
            <v>379388.592</v>
          </cell>
          <cell r="P23">
            <v>228596.43400000001</v>
          </cell>
          <cell r="Q23">
            <v>5160079.6060000015</v>
          </cell>
          <cell r="AD23">
            <v>0</v>
          </cell>
          <cell r="AQ23">
            <v>0</v>
          </cell>
          <cell r="BD23">
            <v>0</v>
          </cell>
          <cell r="BQ23">
            <v>0</v>
          </cell>
          <cell r="BR23">
            <v>5160079.6060000015</v>
          </cell>
        </row>
        <row r="24">
          <cell r="A24">
            <v>2</v>
          </cell>
          <cell r="B24" t="str">
            <v>0001</v>
          </cell>
          <cell r="C24" t="str">
            <v>297</v>
          </cell>
          <cell r="D24" t="str">
            <v xml:space="preserve"> nickel removal - Dump 19</v>
          </cell>
          <cell r="Q24">
            <v>0</v>
          </cell>
          <cell r="AD24">
            <v>0</v>
          </cell>
          <cell r="AQ24">
            <v>0</v>
          </cell>
          <cell r="BD24">
            <v>0</v>
          </cell>
          <cell r="BQ24">
            <v>0</v>
          </cell>
          <cell r="BR24">
            <v>0</v>
          </cell>
        </row>
        <row r="25">
          <cell r="A25">
            <v>2</v>
          </cell>
          <cell r="B25" t="str">
            <v>0001</v>
          </cell>
          <cell r="C25" t="str">
            <v>298</v>
          </cell>
          <cell r="D25" t="str">
            <v xml:space="preserve"> waste removal - Croesus</v>
          </cell>
          <cell r="I25">
            <v>154329.78</v>
          </cell>
          <cell r="J25">
            <v>159505.23000000001</v>
          </cell>
          <cell r="K25">
            <v>159505.23000000001</v>
          </cell>
          <cell r="L25">
            <v>143978.88</v>
          </cell>
          <cell r="M25">
            <v>159505.23000000001</v>
          </cell>
          <cell r="N25">
            <v>154329.78</v>
          </cell>
          <cell r="O25">
            <v>159505.23000000001</v>
          </cell>
          <cell r="P25">
            <v>234521.82</v>
          </cell>
          <cell r="Q25">
            <v>1325181.1800000002</v>
          </cell>
          <cell r="R25">
            <v>125094.3</v>
          </cell>
          <cell r="AD25">
            <v>125094.3</v>
          </cell>
          <cell r="AQ25">
            <v>0</v>
          </cell>
          <cell r="BD25">
            <v>0</v>
          </cell>
          <cell r="BQ25">
            <v>0</v>
          </cell>
          <cell r="BR25">
            <v>1450275.4800000002</v>
          </cell>
        </row>
        <row r="26">
          <cell r="A26">
            <v>2</v>
          </cell>
          <cell r="B26" t="str">
            <v>0001</v>
          </cell>
          <cell r="C26" t="str">
            <v>299</v>
          </cell>
          <cell r="D26" t="str">
            <v xml:space="preserve"> waste removal - Trafalgar</v>
          </cell>
          <cell r="I26">
            <v>193861.71660000001</v>
          </cell>
          <cell r="J26">
            <v>200362.8756</v>
          </cell>
          <cell r="K26">
            <v>200362.8756</v>
          </cell>
          <cell r="L26">
            <v>180708.08799999999</v>
          </cell>
          <cell r="M26">
            <v>200362.8756</v>
          </cell>
          <cell r="N26">
            <v>193861.71660000001</v>
          </cell>
          <cell r="O26">
            <v>200362.8756</v>
          </cell>
          <cell r="P26">
            <v>193861.71660000001</v>
          </cell>
          <cell r="Q26">
            <v>1563744.7401999999</v>
          </cell>
          <cell r="R26">
            <v>156086.38500000001</v>
          </cell>
          <cell r="AD26">
            <v>156086.38500000001</v>
          </cell>
          <cell r="AQ26">
            <v>0</v>
          </cell>
          <cell r="BD26">
            <v>0</v>
          </cell>
          <cell r="BQ26">
            <v>0</v>
          </cell>
          <cell r="BR26">
            <v>1719831.1251999999</v>
          </cell>
        </row>
        <row r="27">
          <cell r="A27">
            <v>2</v>
          </cell>
          <cell r="B27" t="str">
            <v>0001</v>
          </cell>
          <cell r="C27" t="str">
            <v>301</v>
          </cell>
          <cell r="D27" t="str">
            <v xml:space="preserve"> tailings relocation - Croesus</v>
          </cell>
          <cell r="I27">
            <v>310319.02</v>
          </cell>
          <cell r="J27">
            <v>320725.57</v>
          </cell>
          <cell r="K27">
            <v>320725.57</v>
          </cell>
          <cell r="L27">
            <v>289505.92000000004</v>
          </cell>
          <cell r="M27">
            <v>320725.57</v>
          </cell>
          <cell r="N27">
            <v>310319.02</v>
          </cell>
          <cell r="O27">
            <v>320725.57</v>
          </cell>
          <cell r="P27">
            <v>471565.38</v>
          </cell>
          <cell r="Q27">
            <v>2664611.62</v>
          </cell>
          <cell r="R27">
            <v>251533.7</v>
          </cell>
          <cell r="AD27">
            <v>251533.7</v>
          </cell>
          <cell r="AQ27">
            <v>0</v>
          </cell>
          <cell r="BD27">
            <v>0</v>
          </cell>
          <cell r="BQ27">
            <v>0</v>
          </cell>
          <cell r="BR27">
            <v>2916145.3200000003</v>
          </cell>
        </row>
        <row r="28">
          <cell r="A28">
            <v>2</v>
          </cell>
          <cell r="B28" t="str">
            <v>0001</v>
          </cell>
          <cell r="C28" t="str">
            <v>313</v>
          </cell>
          <cell r="D28" t="str">
            <v xml:space="preserve"> diesel</v>
          </cell>
          <cell r="E28">
            <v>6100</v>
          </cell>
          <cell r="F28">
            <v>6100</v>
          </cell>
          <cell r="G28">
            <v>5900</v>
          </cell>
          <cell r="H28">
            <v>6000</v>
          </cell>
          <cell r="I28">
            <v>5900</v>
          </cell>
          <cell r="J28">
            <v>6100</v>
          </cell>
          <cell r="K28">
            <v>6100</v>
          </cell>
          <cell r="L28">
            <v>5600</v>
          </cell>
          <cell r="M28">
            <v>6100</v>
          </cell>
          <cell r="N28">
            <v>5900</v>
          </cell>
          <cell r="O28">
            <v>6100</v>
          </cell>
          <cell r="P28">
            <v>5900</v>
          </cell>
          <cell r="Q28">
            <v>71800</v>
          </cell>
          <cell r="R28">
            <v>3100</v>
          </cell>
          <cell r="AD28">
            <v>3100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Q28">
            <v>0</v>
          </cell>
          <cell r="BR28">
            <v>74900</v>
          </cell>
        </row>
        <row r="29">
          <cell r="A29">
            <v>2</v>
          </cell>
          <cell r="B29" t="str">
            <v>0001</v>
          </cell>
          <cell r="C29" t="str">
            <v>319</v>
          </cell>
          <cell r="D29" t="str">
            <v xml:space="preserve"> first aid/ safety equipment</v>
          </cell>
          <cell r="E29">
            <v>400</v>
          </cell>
          <cell r="F29">
            <v>400</v>
          </cell>
          <cell r="G29">
            <v>400</v>
          </cell>
          <cell r="H29">
            <v>400</v>
          </cell>
          <cell r="I29">
            <v>400</v>
          </cell>
          <cell r="J29">
            <v>400</v>
          </cell>
          <cell r="K29">
            <v>400</v>
          </cell>
          <cell r="L29">
            <v>400</v>
          </cell>
          <cell r="M29">
            <v>400</v>
          </cell>
          <cell r="N29">
            <v>400</v>
          </cell>
          <cell r="O29">
            <v>400</v>
          </cell>
          <cell r="P29">
            <v>400</v>
          </cell>
          <cell r="Q29">
            <v>4800</v>
          </cell>
          <cell r="R29">
            <v>200</v>
          </cell>
          <cell r="AD29">
            <v>200</v>
          </cell>
          <cell r="AQ29">
            <v>0</v>
          </cell>
          <cell r="BD29">
            <v>0</v>
          </cell>
          <cell r="BQ29">
            <v>0</v>
          </cell>
          <cell r="BR29">
            <v>5000</v>
          </cell>
        </row>
        <row r="30">
          <cell r="A30">
            <v>2</v>
          </cell>
          <cell r="B30" t="str">
            <v>0001</v>
          </cell>
          <cell r="C30" t="str">
            <v>337</v>
          </cell>
          <cell r="D30" t="str">
            <v xml:space="preserve"> oils &amp; lubricants</v>
          </cell>
          <cell r="E30">
            <v>1000</v>
          </cell>
          <cell r="F30">
            <v>1000</v>
          </cell>
          <cell r="G30">
            <v>1000</v>
          </cell>
          <cell r="H30">
            <v>1000</v>
          </cell>
          <cell r="I30">
            <v>1000</v>
          </cell>
          <cell r="J30">
            <v>1000</v>
          </cell>
          <cell r="K30">
            <v>1000</v>
          </cell>
          <cell r="L30">
            <v>1000</v>
          </cell>
          <cell r="M30">
            <v>1000</v>
          </cell>
          <cell r="N30">
            <v>1000</v>
          </cell>
          <cell r="O30">
            <v>1000</v>
          </cell>
          <cell r="P30">
            <v>1000</v>
          </cell>
          <cell r="Q30">
            <v>12000</v>
          </cell>
          <cell r="R30">
            <v>500</v>
          </cell>
          <cell r="AD30">
            <v>500</v>
          </cell>
          <cell r="AQ30">
            <v>0</v>
          </cell>
          <cell r="BD30">
            <v>0</v>
          </cell>
          <cell r="BQ30">
            <v>0</v>
          </cell>
          <cell r="BR30">
            <v>12500</v>
          </cell>
        </row>
        <row r="31">
          <cell r="A31">
            <v>2</v>
          </cell>
          <cell r="B31" t="str">
            <v>0001</v>
          </cell>
          <cell r="C31" t="str">
            <v>339</v>
          </cell>
          <cell r="D31" t="str">
            <v xml:space="preserve"> mining hose</v>
          </cell>
          <cell r="E31">
            <v>4400</v>
          </cell>
          <cell r="F31">
            <v>4400</v>
          </cell>
          <cell r="G31">
            <v>4400</v>
          </cell>
          <cell r="H31">
            <v>4400</v>
          </cell>
          <cell r="I31">
            <v>4400</v>
          </cell>
          <cell r="J31">
            <v>4400</v>
          </cell>
          <cell r="K31">
            <v>4400</v>
          </cell>
          <cell r="L31">
            <v>4400</v>
          </cell>
          <cell r="M31">
            <v>4400</v>
          </cell>
          <cell r="N31">
            <v>4400</v>
          </cell>
          <cell r="O31">
            <v>4400</v>
          </cell>
          <cell r="P31">
            <v>4400</v>
          </cell>
          <cell r="Q31">
            <v>52800</v>
          </cell>
          <cell r="R31">
            <v>2200</v>
          </cell>
          <cell r="AD31">
            <v>2200</v>
          </cell>
          <cell r="AQ31">
            <v>0</v>
          </cell>
          <cell r="BD31">
            <v>0</v>
          </cell>
          <cell r="BQ31">
            <v>0</v>
          </cell>
          <cell r="BR31">
            <v>55000</v>
          </cell>
        </row>
        <row r="32">
          <cell r="A32">
            <v>2</v>
          </cell>
          <cell r="B32" t="str">
            <v>0001</v>
          </cell>
          <cell r="C32" t="str">
            <v>342</v>
          </cell>
          <cell r="D32" t="str">
            <v xml:space="preserve"> consumables - general</v>
          </cell>
          <cell r="E32">
            <v>2000</v>
          </cell>
          <cell r="F32">
            <v>2000</v>
          </cell>
          <cell r="G32">
            <v>2000</v>
          </cell>
          <cell r="H32">
            <v>2000</v>
          </cell>
          <cell r="I32">
            <v>2000</v>
          </cell>
          <cell r="J32">
            <v>2000</v>
          </cell>
          <cell r="K32">
            <v>2000</v>
          </cell>
          <cell r="L32">
            <v>2000</v>
          </cell>
          <cell r="M32">
            <v>2000</v>
          </cell>
          <cell r="N32">
            <v>2000</v>
          </cell>
          <cell r="O32">
            <v>2000</v>
          </cell>
          <cell r="P32">
            <v>2000</v>
          </cell>
          <cell r="Q32">
            <v>24000</v>
          </cell>
          <cell r="R32">
            <v>1000</v>
          </cell>
          <cell r="AD32">
            <v>1000</v>
          </cell>
          <cell r="AQ32">
            <v>0</v>
          </cell>
          <cell r="BD32">
            <v>0</v>
          </cell>
          <cell r="BQ32">
            <v>0</v>
          </cell>
          <cell r="BR32">
            <v>25000</v>
          </cell>
        </row>
        <row r="33">
          <cell r="A33">
            <v>2</v>
          </cell>
          <cell r="B33" t="str">
            <v>0001</v>
          </cell>
          <cell r="C33" t="str">
            <v>414</v>
          </cell>
          <cell r="D33" t="str">
            <v xml:space="preserve"> hydraulic hose / fittings</v>
          </cell>
          <cell r="E33">
            <v>1000</v>
          </cell>
          <cell r="F33">
            <v>1000</v>
          </cell>
          <cell r="G33">
            <v>1000</v>
          </cell>
          <cell r="H33">
            <v>1000</v>
          </cell>
          <cell r="I33">
            <v>1000</v>
          </cell>
          <cell r="J33">
            <v>1000</v>
          </cell>
          <cell r="K33">
            <v>1000</v>
          </cell>
          <cell r="L33">
            <v>1000</v>
          </cell>
          <cell r="M33">
            <v>1000</v>
          </cell>
          <cell r="N33">
            <v>1000</v>
          </cell>
          <cell r="O33">
            <v>1000</v>
          </cell>
          <cell r="P33">
            <v>1000</v>
          </cell>
          <cell r="Q33">
            <v>12000</v>
          </cell>
          <cell r="R33">
            <v>500</v>
          </cell>
          <cell r="AD33">
            <v>500</v>
          </cell>
          <cell r="AQ33">
            <v>0</v>
          </cell>
          <cell r="BD33">
            <v>0</v>
          </cell>
          <cell r="BQ33">
            <v>0</v>
          </cell>
          <cell r="BR33">
            <v>12500</v>
          </cell>
        </row>
        <row r="34">
          <cell r="A34">
            <v>2</v>
          </cell>
          <cell r="B34" t="str">
            <v>0001</v>
          </cell>
          <cell r="C34" t="str">
            <v>431</v>
          </cell>
          <cell r="D34" t="str">
            <v xml:space="preserve"> piping &amp; accessories</v>
          </cell>
          <cell r="E34">
            <v>13400</v>
          </cell>
          <cell r="F34">
            <v>4400</v>
          </cell>
          <cell r="G34">
            <v>4400</v>
          </cell>
          <cell r="H34">
            <v>13400</v>
          </cell>
          <cell r="I34">
            <v>4400</v>
          </cell>
          <cell r="J34">
            <v>4400</v>
          </cell>
          <cell r="K34">
            <v>4400</v>
          </cell>
          <cell r="L34">
            <v>4400</v>
          </cell>
          <cell r="M34">
            <v>4400</v>
          </cell>
          <cell r="N34">
            <v>4400</v>
          </cell>
          <cell r="O34">
            <v>4400</v>
          </cell>
          <cell r="P34">
            <v>4400</v>
          </cell>
          <cell r="Q34">
            <v>70800</v>
          </cell>
          <cell r="R34">
            <v>2200</v>
          </cell>
          <cell r="AD34">
            <v>2200</v>
          </cell>
          <cell r="AQ34">
            <v>0</v>
          </cell>
          <cell r="BD34">
            <v>0</v>
          </cell>
          <cell r="BQ34">
            <v>0</v>
          </cell>
          <cell r="BR34">
            <v>73000</v>
          </cell>
        </row>
        <row r="35">
          <cell r="A35">
            <v>2</v>
          </cell>
          <cell r="B35" t="str">
            <v>0001</v>
          </cell>
          <cell r="C35" t="str">
            <v>432</v>
          </cell>
          <cell r="D35" t="str">
            <v xml:space="preserve"> consumables - mechanical</v>
          </cell>
          <cell r="E35">
            <v>2000</v>
          </cell>
          <cell r="F35">
            <v>2000</v>
          </cell>
          <cell r="G35">
            <v>2000</v>
          </cell>
          <cell r="H35">
            <v>2000</v>
          </cell>
          <cell r="I35">
            <v>2000</v>
          </cell>
          <cell r="J35">
            <v>2000</v>
          </cell>
          <cell r="K35">
            <v>2000</v>
          </cell>
          <cell r="L35">
            <v>2000</v>
          </cell>
          <cell r="M35">
            <v>2000</v>
          </cell>
          <cell r="N35">
            <v>2000</v>
          </cell>
          <cell r="O35">
            <v>2000</v>
          </cell>
          <cell r="P35">
            <v>2000</v>
          </cell>
          <cell r="Q35">
            <v>24000</v>
          </cell>
          <cell r="R35">
            <v>1000</v>
          </cell>
          <cell r="AD35">
            <v>1000</v>
          </cell>
          <cell r="AQ35">
            <v>0</v>
          </cell>
          <cell r="BD35">
            <v>0</v>
          </cell>
          <cell r="BQ35">
            <v>0</v>
          </cell>
          <cell r="BR35">
            <v>25000</v>
          </cell>
        </row>
        <row r="36">
          <cell r="A36">
            <v>2</v>
          </cell>
          <cell r="B36" t="str">
            <v>0001</v>
          </cell>
          <cell r="C36" t="str">
            <v>441</v>
          </cell>
          <cell r="D36" t="str">
            <v xml:space="preserve"> valves / valve refurbishment</v>
          </cell>
          <cell r="E36">
            <v>1600</v>
          </cell>
          <cell r="F36">
            <v>1600</v>
          </cell>
          <cell r="G36">
            <v>1600</v>
          </cell>
          <cell r="H36">
            <v>1600</v>
          </cell>
          <cell r="I36">
            <v>1600</v>
          </cell>
          <cell r="J36">
            <v>1600</v>
          </cell>
          <cell r="K36">
            <v>1600</v>
          </cell>
          <cell r="L36">
            <v>1600</v>
          </cell>
          <cell r="M36">
            <v>1600</v>
          </cell>
          <cell r="N36">
            <v>1600</v>
          </cell>
          <cell r="O36">
            <v>1600</v>
          </cell>
          <cell r="P36">
            <v>1600</v>
          </cell>
          <cell r="Q36">
            <v>19200</v>
          </cell>
          <cell r="R36">
            <v>800</v>
          </cell>
          <cell r="AD36">
            <v>800</v>
          </cell>
          <cell r="AQ36">
            <v>0</v>
          </cell>
          <cell r="BD36">
            <v>0</v>
          </cell>
          <cell r="BQ36">
            <v>0</v>
          </cell>
          <cell r="BR36">
            <v>20000</v>
          </cell>
        </row>
        <row r="37">
          <cell r="A37">
            <v>2</v>
          </cell>
          <cell r="B37" t="str">
            <v>0001</v>
          </cell>
          <cell r="C37" t="str">
            <v>000</v>
          </cell>
          <cell r="D37" t="str">
            <v>Reclamation and Monitor Stn's. subtotal</v>
          </cell>
          <cell r="E37">
            <v>720603.16200000001</v>
          </cell>
          <cell r="F37">
            <v>711603.16200000001</v>
          </cell>
          <cell r="G37">
            <v>691167.56200000003</v>
          </cell>
          <cell r="H37">
            <v>710385.36200000008</v>
          </cell>
          <cell r="I37">
            <v>986392.84860000014</v>
          </cell>
          <cell r="J37">
            <v>1147932.2676000001</v>
          </cell>
          <cell r="K37">
            <v>1147932.2676000001</v>
          </cell>
          <cell r="L37">
            <v>1044101.5100000001</v>
          </cell>
          <cell r="M37">
            <v>1147932.2676000001</v>
          </cell>
          <cell r="N37">
            <v>1113339.1186000002</v>
          </cell>
          <cell r="O37">
            <v>1147932.2676000001</v>
          </cell>
          <cell r="P37">
            <v>1216295.3506</v>
          </cell>
          <cell r="Q37">
            <v>11785617.146200001</v>
          </cell>
          <cell r="R37">
            <v>576739.38500000001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576739.38500000001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12362356.531200001</v>
          </cell>
        </row>
        <row r="39">
          <cell r="A39">
            <v>2</v>
          </cell>
          <cell r="B39" t="str">
            <v>0003</v>
          </cell>
          <cell r="C39" t="str">
            <v>000</v>
          </cell>
          <cell r="D39" t="str">
            <v>Thickening and Screening</v>
          </cell>
        </row>
        <row r="40">
          <cell r="A40">
            <v>2</v>
          </cell>
          <cell r="B40" t="str">
            <v>0003</v>
          </cell>
          <cell r="C40" t="str">
            <v>112</v>
          </cell>
          <cell r="D40" t="str">
            <v xml:space="preserve"> contract labour - production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2000</v>
          </cell>
          <cell r="N40">
            <v>2000</v>
          </cell>
          <cell r="O40">
            <v>2000</v>
          </cell>
          <cell r="P40">
            <v>2000</v>
          </cell>
          <cell r="Q40">
            <v>24000</v>
          </cell>
          <cell r="R40">
            <v>1000</v>
          </cell>
          <cell r="AD40">
            <v>1000</v>
          </cell>
          <cell r="AQ40">
            <v>0</v>
          </cell>
          <cell r="BD40">
            <v>0</v>
          </cell>
          <cell r="BQ40">
            <v>0</v>
          </cell>
          <cell r="BR40">
            <v>25000</v>
          </cell>
        </row>
        <row r="41">
          <cell r="A41">
            <v>2</v>
          </cell>
          <cell r="B41" t="str">
            <v>0003</v>
          </cell>
          <cell r="C41" t="str">
            <v>219</v>
          </cell>
          <cell r="D41" t="str">
            <v xml:space="preserve"> equipment hire - general</v>
          </cell>
          <cell r="E41">
            <v>200</v>
          </cell>
          <cell r="F41">
            <v>200</v>
          </cell>
          <cell r="G41">
            <v>200</v>
          </cell>
          <cell r="H41">
            <v>200</v>
          </cell>
          <cell r="I41">
            <v>200</v>
          </cell>
          <cell r="J41">
            <v>200</v>
          </cell>
          <cell r="K41">
            <v>200</v>
          </cell>
          <cell r="L41">
            <v>200</v>
          </cell>
          <cell r="M41">
            <v>200</v>
          </cell>
          <cell r="N41">
            <v>200</v>
          </cell>
          <cell r="O41">
            <v>200</v>
          </cell>
          <cell r="P41">
            <v>200</v>
          </cell>
          <cell r="Q41">
            <v>2400</v>
          </cell>
          <cell r="R41">
            <v>100</v>
          </cell>
          <cell r="AD41">
            <v>100</v>
          </cell>
          <cell r="AQ41">
            <v>0</v>
          </cell>
          <cell r="BD41">
            <v>0</v>
          </cell>
          <cell r="BQ41">
            <v>0</v>
          </cell>
          <cell r="BR41">
            <v>2500</v>
          </cell>
        </row>
        <row r="42">
          <cell r="A42">
            <v>2</v>
          </cell>
          <cell r="B42" t="str">
            <v>0003</v>
          </cell>
          <cell r="C42" t="str">
            <v>321</v>
          </cell>
          <cell r="D42" t="str">
            <v xml:space="preserve"> flocculant</v>
          </cell>
          <cell r="E42">
            <v>25000</v>
          </cell>
          <cell r="F42">
            <v>25000</v>
          </cell>
          <cell r="G42">
            <v>24200</v>
          </cell>
          <cell r="H42">
            <v>24600</v>
          </cell>
          <cell r="I42">
            <v>24200</v>
          </cell>
          <cell r="J42">
            <v>25000</v>
          </cell>
          <cell r="K42">
            <v>25000</v>
          </cell>
          <cell r="L42">
            <v>22600</v>
          </cell>
          <cell r="M42">
            <v>25000</v>
          </cell>
          <cell r="N42">
            <v>24200</v>
          </cell>
          <cell r="O42">
            <v>25000</v>
          </cell>
          <cell r="P42">
            <v>24200</v>
          </cell>
          <cell r="Q42">
            <v>294000</v>
          </cell>
          <cell r="R42">
            <v>12100</v>
          </cell>
          <cell r="AD42">
            <v>12100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Q42">
            <v>0</v>
          </cell>
          <cell r="BR42">
            <v>306100</v>
          </cell>
        </row>
        <row r="43">
          <cell r="A43">
            <v>2</v>
          </cell>
          <cell r="B43" t="str">
            <v>0003</v>
          </cell>
          <cell r="C43" t="str">
            <v>342</v>
          </cell>
          <cell r="D43" t="str">
            <v xml:space="preserve"> consumables - general</v>
          </cell>
          <cell r="E43">
            <v>250</v>
          </cell>
          <cell r="F43">
            <v>250</v>
          </cell>
          <cell r="G43">
            <v>250</v>
          </cell>
          <cell r="H43">
            <v>250</v>
          </cell>
          <cell r="I43">
            <v>250</v>
          </cell>
          <cell r="J43">
            <v>250</v>
          </cell>
          <cell r="K43">
            <v>250</v>
          </cell>
          <cell r="L43">
            <v>250</v>
          </cell>
          <cell r="M43">
            <v>250</v>
          </cell>
          <cell r="N43">
            <v>250</v>
          </cell>
          <cell r="O43">
            <v>250</v>
          </cell>
          <cell r="P43">
            <v>250</v>
          </cell>
          <cell r="Q43">
            <v>3000</v>
          </cell>
          <cell r="R43">
            <v>125</v>
          </cell>
          <cell r="AD43">
            <v>125</v>
          </cell>
          <cell r="AQ43">
            <v>0</v>
          </cell>
          <cell r="BD43">
            <v>0</v>
          </cell>
          <cell r="BQ43">
            <v>0</v>
          </cell>
          <cell r="BR43">
            <v>3125</v>
          </cell>
        </row>
        <row r="44">
          <cell r="A44">
            <v>2</v>
          </cell>
          <cell r="B44" t="str">
            <v>0003</v>
          </cell>
          <cell r="C44" t="str">
            <v>000</v>
          </cell>
          <cell r="D44" t="str">
            <v>Thickening and Screening subtotal</v>
          </cell>
          <cell r="E44">
            <v>27450</v>
          </cell>
          <cell r="F44">
            <v>27450</v>
          </cell>
          <cell r="G44">
            <v>26650</v>
          </cell>
          <cell r="H44">
            <v>27050</v>
          </cell>
          <cell r="I44">
            <v>26650</v>
          </cell>
          <cell r="J44">
            <v>27450</v>
          </cell>
          <cell r="K44">
            <v>27450</v>
          </cell>
          <cell r="L44">
            <v>25050</v>
          </cell>
          <cell r="M44">
            <v>27450</v>
          </cell>
          <cell r="N44">
            <v>26650</v>
          </cell>
          <cell r="O44">
            <v>27450</v>
          </cell>
          <cell r="P44">
            <v>26650</v>
          </cell>
          <cell r="Q44">
            <v>323400</v>
          </cell>
          <cell r="R44">
            <v>13325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13325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336725</v>
          </cell>
        </row>
        <row r="46">
          <cell r="A46">
            <v>2</v>
          </cell>
          <cell r="B46" t="str">
            <v>0004</v>
          </cell>
          <cell r="C46" t="str">
            <v>000</v>
          </cell>
          <cell r="D46" t="str">
            <v>Leaching and Absorption</v>
          </cell>
        </row>
        <row r="47">
          <cell r="A47">
            <v>2</v>
          </cell>
          <cell r="B47" t="str">
            <v>0004</v>
          </cell>
          <cell r="C47" t="str">
            <v>106</v>
          </cell>
          <cell r="D47" t="str">
            <v xml:space="preserve"> wages ord time</v>
          </cell>
          <cell r="E47">
            <v>40400</v>
          </cell>
          <cell r="F47">
            <v>34800</v>
          </cell>
          <cell r="G47">
            <v>34800</v>
          </cell>
          <cell r="H47">
            <v>34800</v>
          </cell>
          <cell r="I47">
            <v>34800</v>
          </cell>
          <cell r="J47">
            <v>40400</v>
          </cell>
          <cell r="K47">
            <v>40400</v>
          </cell>
          <cell r="L47">
            <v>40400</v>
          </cell>
          <cell r="M47">
            <v>34800</v>
          </cell>
          <cell r="N47">
            <v>34800</v>
          </cell>
          <cell r="O47">
            <v>34800</v>
          </cell>
          <cell r="P47">
            <v>34800</v>
          </cell>
          <cell r="Q47">
            <v>440000</v>
          </cell>
          <cell r="R47">
            <v>17400</v>
          </cell>
          <cell r="AD47">
            <v>17400</v>
          </cell>
          <cell r="AQ47">
            <v>0</v>
          </cell>
          <cell r="BD47">
            <v>0</v>
          </cell>
          <cell r="BQ47">
            <v>0</v>
          </cell>
          <cell r="BR47">
            <v>457400</v>
          </cell>
        </row>
        <row r="48">
          <cell r="A48">
            <v>2</v>
          </cell>
          <cell r="B48" t="str">
            <v>0004</v>
          </cell>
          <cell r="C48" t="str">
            <v>107</v>
          </cell>
          <cell r="D48" t="str">
            <v xml:space="preserve"> wages overtime</v>
          </cell>
          <cell r="E48">
            <v>63600</v>
          </cell>
          <cell r="F48">
            <v>54600</v>
          </cell>
          <cell r="G48">
            <v>54600</v>
          </cell>
          <cell r="H48">
            <v>54600</v>
          </cell>
          <cell r="I48">
            <v>54600</v>
          </cell>
          <cell r="J48">
            <v>63600</v>
          </cell>
          <cell r="K48">
            <v>63600</v>
          </cell>
          <cell r="L48">
            <v>63600</v>
          </cell>
          <cell r="M48">
            <v>54600</v>
          </cell>
          <cell r="N48">
            <v>54600</v>
          </cell>
          <cell r="O48">
            <v>54600</v>
          </cell>
          <cell r="P48">
            <v>54600</v>
          </cell>
          <cell r="Q48">
            <v>691200</v>
          </cell>
          <cell r="R48">
            <v>27300</v>
          </cell>
          <cell r="AD48">
            <v>27300</v>
          </cell>
          <cell r="AQ48">
            <v>0</v>
          </cell>
          <cell r="BD48">
            <v>0</v>
          </cell>
          <cell r="BQ48">
            <v>0</v>
          </cell>
          <cell r="BR48">
            <v>718500</v>
          </cell>
        </row>
        <row r="49">
          <cell r="A49">
            <v>2</v>
          </cell>
          <cell r="B49" t="str">
            <v>0004</v>
          </cell>
          <cell r="C49" t="str">
            <v>112</v>
          </cell>
          <cell r="D49" t="str">
            <v xml:space="preserve"> contract labour - production</v>
          </cell>
          <cell r="E49">
            <v>350</v>
          </cell>
          <cell r="F49">
            <v>350</v>
          </cell>
          <cell r="G49">
            <v>350</v>
          </cell>
          <cell r="H49">
            <v>350</v>
          </cell>
          <cell r="I49">
            <v>350</v>
          </cell>
          <cell r="J49">
            <v>350</v>
          </cell>
          <cell r="K49">
            <v>350</v>
          </cell>
          <cell r="L49">
            <v>350</v>
          </cell>
          <cell r="M49">
            <v>350</v>
          </cell>
          <cell r="N49">
            <v>350</v>
          </cell>
          <cell r="O49">
            <v>350</v>
          </cell>
          <cell r="P49">
            <v>350</v>
          </cell>
          <cell r="Q49">
            <v>4200</v>
          </cell>
          <cell r="R49">
            <v>175</v>
          </cell>
          <cell r="AD49">
            <v>175</v>
          </cell>
          <cell r="AQ49">
            <v>0</v>
          </cell>
          <cell r="BD49">
            <v>0</v>
          </cell>
          <cell r="BQ49">
            <v>0</v>
          </cell>
          <cell r="BR49">
            <v>4375</v>
          </cell>
        </row>
        <row r="50">
          <cell r="A50">
            <v>2</v>
          </cell>
          <cell r="B50" t="str">
            <v>0004</v>
          </cell>
          <cell r="C50" t="str">
            <v>219</v>
          </cell>
          <cell r="D50" t="str">
            <v xml:space="preserve"> equipment hire - general</v>
          </cell>
          <cell r="E50">
            <v>1200</v>
          </cell>
          <cell r="F50">
            <v>1200</v>
          </cell>
          <cell r="G50">
            <v>1200</v>
          </cell>
          <cell r="H50">
            <v>1200</v>
          </cell>
          <cell r="I50">
            <v>1200</v>
          </cell>
          <cell r="J50">
            <v>1200</v>
          </cell>
          <cell r="K50">
            <v>1200</v>
          </cell>
          <cell r="L50">
            <v>1200</v>
          </cell>
          <cell r="M50">
            <v>1200</v>
          </cell>
          <cell r="N50">
            <v>1200</v>
          </cell>
          <cell r="O50">
            <v>1200</v>
          </cell>
          <cell r="P50">
            <v>1200</v>
          </cell>
          <cell r="Q50">
            <v>14400</v>
          </cell>
          <cell r="R50">
            <v>600</v>
          </cell>
          <cell r="AD50">
            <v>600</v>
          </cell>
          <cell r="AQ50">
            <v>0</v>
          </cell>
          <cell r="BD50">
            <v>0</v>
          </cell>
          <cell r="BQ50">
            <v>0</v>
          </cell>
          <cell r="BR50">
            <v>15000</v>
          </cell>
        </row>
        <row r="51">
          <cell r="A51">
            <v>2</v>
          </cell>
          <cell r="B51" t="str">
            <v>0004</v>
          </cell>
          <cell r="C51" t="str">
            <v>265</v>
          </cell>
          <cell r="D51" t="str">
            <v xml:space="preserve"> rubbish removal/cleanup</v>
          </cell>
          <cell r="E51">
            <v>1850</v>
          </cell>
          <cell r="F51">
            <v>1850</v>
          </cell>
          <cell r="G51">
            <v>1850</v>
          </cell>
          <cell r="H51">
            <v>1850</v>
          </cell>
          <cell r="I51">
            <v>1850</v>
          </cell>
          <cell r="J51">
            <v>1850</v>
          </cell>
          <cell r="K51">
            <v>1850</v>
          </cell>
          <cell r="L51">
            <v>1850</v>
          </cell>
          <cell r="M51">
            <v>1850</v>
          </cell>
          <cell r="N51">
            <v>1850</v>
          </cell>
          <cell r="O51">
            <v>1850</v>
          </cell>
          <cell r="P51">
            <v>1850</v>
          </cell>
          <cell r="Q51">
            <v>22200</v>
          </cell>
          <cell r="R51">
            <v>925</v>
          </cell>
          <cell r="AD51">
            <v>925</v>
          </cell>
          <cell r="AQ51">
            <v>0</v>
          </cell>
          <cell r="BD51">
            <v>0</v>
          </cell>
          <cell r="BQ51">
            <v>0</v>
          </cell>
          <cell r="BR51">
            <v>23125</v>
          </cell>
        </row>
        <row r="52">
          <cell r="A52">
            <v>2</v>
          </cell>
          <cell r="B52" t="str">
            <v>0004</v>
          </cell>
          <cell r="C52" t="str">
            <v>303</v>
          </cell>
          <cell r="D52" t="str">
            <v xml:space="preserve"> antiscalant</v>
          </cell>
          <cell r="E52">
            <v>1200</v>
          </cell>
          <cell r="F52">
            <v>1200</v>
          </cell>
          <cell r="G52">
            <v>1200</v>
          </cell>
          <cell r="H52">
            <v>1200</v>
          </cell>
          <cell r="I52">
            <v>1200</v>
          </cell>
          <cell r="J52">
            <v>1200</v>
          </cell>
          <cell r="K52">
            <v>1200</v>
          </cell>
          <cell r="L52">
            <v>1100</v>
          </cell>
          <cell r="M52">
            <v>1200</v>
          </cell>
          <cell r="N52">
            <v>1200</v>
          </cell>
          <cell r="O52">
            <v>1200</v>
          </cell>
          <cell r="P52">
            <v>1200</v>
          </cell>
          <cell r="Q52">
            <v>14300</v>
          </cell>
          <cell r="R52">
            <v>600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600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Q52">
            <v>0</v>
          </cell>
          <cell r="BR52">
            <v>14900</v>
          </cell>
        </row>
        <row r="53">
          <cell r="A53">
            <v>2</v>
          </cell>
          <cell r="B53" t="str">
            <v>0004</v>
          </cell>
          <cell r="C53" t="str">
            <v>305</v>
          </cell>
          <cell r="D53" t="str">
            <v xml:space="preserve"> carbon</v>
          </cell>
          <cell r="E53">
            <v>24800</v>
          </cell>
          <cell r="F53">
            <v>24800</v>
          </cell>
          <cell r="G53">
            <v>24000</v>
          </cell>
          <cell r="H53">
            <v>24400</v>
          </cell>
          <cell r="I53">
            <v>24000</v>
          </cell>
          <cell r="J53">
            <v>24800</v>
          </cell>
          <cell r="K53">
            <v>24800</v>
          </cell>
          <cell r="L53">
            <v>22300</v>
          </cell>
          <cell r="M53">
            <v>24800</v>
          </cell>
          <cell r="N53">
            <v>24000</v>
          </cell>
          <cell r="O53">
            <v>24800</v>
          </cell>
          <cell r="P53">
            <v>24000</v>
          </cell>
          <cell r="Q53">
            <v>291500</v>
          </cell>
          <cell r="R53">
            <v>12300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12300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Q53">
            <v>0</v>
          </cell>
          <cell r="BR53">
            <v>303800</v>
          </cell>
        </row>
        <row r="54">
          <cell r="A54">
            <v>2</v>
          </cell>
          <cell r="B54" t="str">
            <v>0004</v>
          </cell>
          <cell r="C54" t="str">
            <v>311</v>
          </cell>
          <cell r="D54" t="str">
            <v xml:space="preserve"> cyanide</v>
          </cell>
          <cell r="E54">
            <v>238100</v>
          </cell>
          <cell r="F54">
            <v>238100</v>
          </cell>
          <cell r="G54">
            <v>230400</v>
          </cell>
          <cell r="H54">
            <v>234300</v>
          </cell>
          <cell r="I54">
            <v>230400</v>
          </cell>
          <cell r="J54">
            <v>238100</v>
          </cell>
          <cell r="K54">
            <v>238100</v>
          </cell>
          <cell r="L54">
            <v>215000</v>
          </cell>
          <cell r="M54">
            <v>238100</v>
          </cell>
          <cell r="N54">
            <v>230400</v>
          </cell>
          <cell r="O54">
            <v>238100</v>
          </cell>
          <cell r="P54">
            <v>230400</v>
          </cell>
          <cell r="Q54">
            <v>2799500</v>
          </cell>
          <cell r="R54">
            <v>118100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118100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Q54">
            <v>0</v>
          </cell>
          <cell r="BR54">
            <v>2917600</v>
          </cell>
        </row>
        <row r="55">
          <cell r="A55">
            <v>2</v>
          </cell>
          <cell r="B55" t="str">
            <v>0004</v>
          </cell>
          <cell r="C55" t="str">
            <v>319</v>
          </cell>
          <cell r="D55" t="str">
            <v xml:space="preserve"> first aid/ safety equipment</v>
          </cell>
          <cell r="E55">
            <v>500</v>
          </cell>
          <cell r="F55">
            <v>500</v>
          </cell>
          <cell r="G55">
            <v>500</v>
          </cell>
          <cell r="H55">
            <v>500</v>
          </cell>
          <cell r="I55">
            <v>500</v>
          </cell>
          <cell r="J55">
            <v>500</v>
          </cell>
          <cell r="K55">
            <v>500</v>
          </cell>
          <cell r="L55">
            <v>500</v>
          </cell>
          <cell r="M55">
            <v>500</v>
          </cell>
          <cell r="N55">
            <v>500</v>
          </cell>
          <cell r="O55">
            <v>500</v>
          </cell>
          <cell r="P55">
            <v>500</v>
          </cell>
          <cell r="Q55">
            <v>6000</v>
          </cell>
          <cell r="R55">
            <v>250</v>
          </cell>
          <cell r="AD55">
            <v>250</v>
          </cell>
          <cell r="AQ55">
            <v>0</v>
          </cell>
          <cell r="BD55">
            <v>0</v>
          </cell>
          <cell r="BQ55">
            <v>0</v>
          </cell>
          <cell r="BR55">
            <v>6250</v>
          </cell>
        </row>
        <row r="56">
          <cell r="A56">
            <v>2</v>
          </cell>
          <cell r="B56" t="str">
            <v>0004</v>
          </cell>
          <cell r="C56" t="str">
            <v>325</v>
          </cell>
          <cell r="D56" t="str">
            <v xml:space="preserve"> grinding balls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1200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1200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Q56">
            <v>0</v>
          </cell>
          <cell r="BR56">
            <v>1200</v>
          </cell>
        </row>
        <row r="57">
          <cell r="A57">
            <v>2</v>
          </cell>
          <cell r="B57" t="str">
            <v>0004</v>
          </cell>
          <cell r="C57" t="str">
            <v>331</v>
          </cell>
          <cell r="D57" t="str">
            <v xml:space="preserve"> laboratory supplies</v>
          </cell>
          <cell r="E57">
            <v>550</v>
          </cell>
          <cell r="F57">
            <v>550</v>
          </cell>
          <cell r="G57">
            <v>550</v>
          </cell>
          <cell r="H57">
            <v>550</v>
          </cell>
          <cell r="I57">
            <v>550</v>
          </cell>
          <cell r="J57">
            <v>550</v>
          </cell>
          <cell r="K57">
            <v>550</v>
          </cell>
          <cell r="L57">
            <v>550</v>
          </cell>
          <cell r="M57">
            <v>550</v>
          </cell>
          <cell r="N57">
            <v>550</v>
          </cell>
          <cell r="O57">
            <v>550</v>
          </cell>
          <cell r="P57">
            <v>550</v>
          </cell>
          <cell r="Q57">
            <v>6600</v>
          </cell>
          <cell r="R57">
            <v>275</v>
          </cell>
          <cell r="AD57">
            <v>275</v>
          </cell>
          <cell r="AQ57">
            <v>0</v>
          </cell>
          <cell r="BD57">
            <v>0</v>
          </cell>
          <cell r="BQ57">
            <v>0</v>
          </cell>
          <cell r="BR57">
            <v>6875</v>
          </cell>
        </row>
        <row r="58">
          <cell r="A58">
            <v>2</v>
          </cell>
          <cell r="B58" t="str">
            <v>0004</v>
          </cell>
          <cell r="C58" t="str">
            <v>332</v>
          </cell>
          <cell r="D58" t="str">
            <v xml:space="preserve"> oxygen</v>
          </cell>
          <cell r="E58">
            <v>33900</v>
          </cell>
          <cell r="F58">
            <v>33900</v>
          </cell>
          <cell r="G58">
            <v>32900</v>
          </cell>
          <cell r="H58">
            <v>33400</v>
          </cell>
          <cell r="I58">
            <v>32900</v>
          </cell>
          <cell r="J58">
            <v>33900</v>
          </cell>
          <cell r="K58">
            <v>33900</v>
          </cell>
          <cell r="L58">
            <v>30800</v>
          </cell>
          <cell r="M58">
            <v>33900</v>
          </cell>
          <cell r="N58">
            <v>32900</v>
          </cell>
          <cell r="O58">
            <v>33900</v>
          </cell>
          <cell r="P58">
            <v>32900</v>
          </cell>
          <cell r="Q58">
            <v>399200</v>
          </cell>
          <cell r="R58">
            <v>17900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17900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Q58">
            <v>0</v>
          </cell>
          <cell r="BR58">
            <v>417100</v>
          </cell>
        </row>
        <row r="59">
          <cell r="A59">
            <v>2</v>
          </cell>
          <cell r="B59" t="str">
            <v>0004</v>
          </cell>
          <cell r="C59" t="str">
            <v>333</v>
          </cell>
          <cell r="D59" t="str">
            <v xml:space="preserve"> lime</v>
          </cell>
          <cell r="E59">
            <v>100300</v>
          </cell>
          <cell r="F59">
            <v>100300</v>
          </cell>
          <cell r="G59">
            <v>97000</v>
          </cell>
          <cell r="H59">
            <v>98700</v>
          </cell>
          <cell r="I59">
            <v>97000</v>
          </cell>
          <cell r="J59">
            <v>100300</v>
          </cell>
          <cell r="K59">
            <v>100300</v>
          </cell>
          <cell r="L59">
            <v>90500</v>
          </cell>
          <cell r="M59">
            <v>100300</v>
          </cell>
          <cell r="N59">
            <v>97000</v>
          </cell>
          <cell r="O59">
            <v>100300</v>
          </cell>
          <cell r="P59">
            <v>97000</v>
          </cell>
          <cell r="Q59">
            <v>1179000</v>
          </cell>
          <cell r="R59">
            <v>49700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49700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Q59">
            <v>0</v>
          </cell>
          <cell r="BR59">
            <v>1228700</v>
          </cell>
        </row>
        <row r="60">
          <cell r="A60">
            <v>2</v>
          </cell>
          <cell r="B60" t="str">
            <v>0004</v>
          </cell>
          <cell r="C60" t="str">
            <v>342</v>
          </cell>
          <cell r="D60" t="str">
            <v xml:space="preserve"> consumables - general</v>
          </cell>
          <cell r="E60">
            <v>200</v>
          </cell>
          <cell r="F60">
            <v>200</v>
          </cell>
          <cell r="G60">
            <v>200</v>
          </cell>
          <cell r="H60">
            <v>200</v>
          </cell>
          <cell r="I60">
            <v>200</v>
          </cell>
          <cell r="J60">
            <v>200</v>
          </cell>
          <cell r="K60">
            <v>200</v>
          </cell>
          <cell r="L60">
            <v>200</v>
          </cell>
          <cell r="M60">
            <v>200</v>
          </cell>
          <cell r="N60">
            <v>200</v>
          </cell>
          <cell r="O60">
            <v>200</v>
          </cell>
          <cell r="P60">
            <v>200</v>
          </cell>
          <cell r="Q60">
            <v>2400</v>
          </cell>
          <cell r="R60">
            <v>100</v>
          </cell>
          <cell r="AD60">
            <v>100</v>
          </cell>
          <cell r="AQ60">
            <v>0</v>
          </cell>
          <cell r="BD60">
            <v>0</v>
          </cell>
          <cell r="BQ60">
            <v>0</v>
          </cell>
          <cell r="BR60">
            <v>2500</v>
          </cell>
        </row>
        <row r="61">
          <cell r="A61">
            <v>2</v>
          </cell>
          <cell r="B61" t="str">
            <v>0004</v>
          </cell>
          <cell r="C61" t="str">
            <v>432</v>
          </cell>
          <cell r="D61" t="str">
            <v xml:space="preserve"> consumables - mechanical</v>
          </cell>
          <cell r="E61">
            <v>2500</v>
          </cell>
          <cell r="F61">
            <v>2500</v>
          </cell>
          <cell r="G61">
            <v>2500</v>
          </cell>
          <cell r="H61">
            <v>2500</v>
          </cell>
          <cell r="I61">
            <v>2500</v>
          </cell>
          <cell r="J61">
            <v>2500</v>
          </cell>
          <cell r="K61">
            <v>2500</v>
          </cell>
          <cell r="L61">
            <v>2500</v>
          </cell>
          <cell r="M61">
            <v>2500</v>
          </cell>
          <cell r="N61">
            <v>2500</v>
          </cell>
          <cell r="O61">
            <v>2500</v>
          </cell>
          <cell r="P61">
            <v>2500</v>
          </cell>
          <cell r="Q61">
            <v>30000</v>
          </cell>
          <cell r="R61">
            <v>1250</v>
          </cell>
          <cell r="AD61">
            <v>1250</v>
          </cell>
          <cell r="AQ61">
            <v>0</v>
          </cell>
          <cell r="BD61">
            <v>0</v>
          </cell>
          <cell r="BQ61">
            <v>0</v>
          </cell>
          <cell r="BR61">
            <v>31250</v>
          </cell>
        </row>
        <row r="62">
          <cell r="A62">
            <v>2</v>
          </cell>
          <cell r="B62" t="str">
            <v>0004</v>
          </cell>
          <cell r="C62" t="str">
            <v>000</v>
          </cell>
          <cell r="D62" t="str">
            <v>Leaching and Absorption subtotal</v>
          </cell>
          <cell r="E62">
            <v>509450</v>
          </cell>
          <cell r="F62">
            <v>494850</v>
          </cell>
          <cell r="G62">
            <v>482050</v>
          </cell>
          <cell r="H62">
            <v>488550</v>
          </cell>
          <cell r="I62">
            <v>482050</v>
          </cell>
          <cell r="J62">
            <v>510650</v>
          </cell>
          <cell r="K62">
            <v>509450</v>
          </cell>
          <cell r="L62">
            <v>470850</v>
          </cell>
          <cell r="M62">
            <v>494850</v>
          </cell>
          <cell r="N62">
            <v>482050</v>
          </cell>
          <cell r="O62">
            <v>494850</v>
          </cell>
          <cell r="P62">
            <v>482050</v>
          </cell>
          <cell r="Q62">
            <v>5901700</v>
          </cell>
          <cell r="R62">
            <v>246875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246875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6148575</v>
          </cell>
        </row>
        <row r="64">
          <cell r="A64">
            <v>2</v>
          </cell>
          <cell r="B64" t="str">
            <v>0005</v>
          </cell>
          <cell r="C64" t="str">
            <v>000</v>
          </cell>
          <cell r="D64" t="str">
            <v>Goldroom Processes</v>
          </cell>
        </row>
        <row r="65">
          <cell r="A65">
            <v>2</v>
          </cell>
          <cell r="B65" t="str">
            <v>0005</v>
          </cell>
          <cell r="C65" t="str">
            <v>106</v>
          </cell>
          <cell r="D65" t="str">
            <v xml:space="preserve"> wages ord time</v>
          </cell>
          <cell r="E65">
            <v>7800</v>
          </cell>
          <cell r="F65">
            <v>7800</v>
          </cell>
          <cell r="G65">
            <v>7800</v>
          </cell>
          <cell r="H65">
            <v>7800</v>
          </cell>
          <cell r="I65">
            <v>7800</v>
          </cell>
          <cell r="J65">
            <v>7800</v>
          </cell>
          <cell r="K65">
            <v>7800</v>
          </cell>
          <cell r="L65">
            <v>7800</v>
          </cell>
          <cell r="M65">
            <v>7800</v>
          </cell>
          <cell r="N65">
            <v>7800</v>
          </cell>
          <cell r="O65">
            <v>7800</v>
          </cell>
          <cell r="P65">
            <v>7800</v>
          </cell>
          <cell r="Q65">
            <v>93600</v>
          </cell>
          <cell r="R65">
            <v>3900</v>
          </cell>
          <cell r="AD65">
            <v>3900</v>
          </cell>
          <cell r="AQ65">
            <v>0</v>
          </cell>
          <cell r="BD65">
            <v>0</v>
          </cell>
          <cell r="BQ65">
            <v>0</v>
          </cell>
          <cell r="BR65">
            <v>97500</v>
          </cell>
        </row>
        <row r="66">
          <cell r="A66">
            <v>2</v>
          </cell>
          <cell r="B66" t="str">
            <v>0005</v>
          </cell>
          <cell r="C66" t="str">
            <v>107</v>
          </cell>
          <cell r="D66" t="str">
            <v xml:space="preserve"> wages overtime</v>
          </cell>
          <cell r="E66">
            <v>5000</v>
          </cell>
          <cell r="F66">
            <v>5000</v>
          </cell>
          <cell r="G66">
            <v>5000</v>
          </cell>
          <cell r="H66">
            <v>5000</v>
          </cell>
          <cell r="I66">
            <v>5000</v>
          </cell>
          <cell r="J66">
            <v>5000</v>
          </cell>
          <cell r="K66">
            <v>5000</v>
          </cell>
          <cell r="L66">
            <v>5000</v>
          </cell>
          <cell r="M66">
            <v>5000</v>
          </cell>
          <cell r="N66">
            <v>5000</v>
          </cell>
          <cell r="O66">
            <v>5000</v>
          </cell>
          <cell r="P66">
            <v>5000</v>
          </cell>
          <cell r="Q66">
            <v>60000</v>
          </cell>
          <cell r="R66">
            <v>2500</v>
          </cell>
          <cell r="AD66">
            <v>2500</v>
          </cell>
          <cell r="AQ66">
            <v>0</v>
          </cell>
          <cell r="BD66">
            <v>0</v>
          </cell>
          <cell r="BQ66">
            <v>0</v>
          </cell>
          <cell r="BR66">
            <v>62500</v>
          </cell>
        </row>
        <row r="67">
          <cell r="A67">
            <v>2</v>
          </cell>
          <cell r="B67" t="str">
            <v>0005</v>
          </cell>
          <cell r="C67" t="str">
            <v>205</v>
          </cell>
          <cell r="D67" t="str">
            <v xml:space="preserve"> bullion refining</v>
          </cell>
          <cell r="E67">
            <v>7200</v>
          </cell>
          <cell r="F67">
            <v>7200</v>
          </cell>
          <cell r="G67">
            <v>7000</v>
          </cell>
          <cell r="H67">
            <v>7100</v>
          </cell>
          <cell r="I67">
            <v>6700</v>
          </cell>
          <cell r="J67">
            <v>7300</v>
          </cell>
          <cell r="K67">
            <v>7300</v>
          </cell>
          <cell r="L67">
            <v>6600</v>
          </cell>
          <cell r="M67">
            <v>7300</v>
          </cell>
          <cell r="N67">
            <v>7100</v>
          </cell>
          <cell r="O67">
            <v>7300</v>
          </cell>
          <cell r="P67">
            <v>6900</v>
          </cell>
          <cell r="Q67">
            <v>85000</v>
          </cell>
          <cell r="R67">
            <v>4900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4900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Q67">
            <v>0</v>
          </cell>
          <cell r="BR67">
            <v>89900</v>
          </cell>
        </row>
        <row r="68">
          <cell r="A68">
            <v>2</v>
          </cell>
          <cell r="B68" t="str">
            <v>0005</v>
          </cell>
          <cell r="C68" t="str">
            <v>207</v>
          </cell>
          <cell r="D68" t="str">
            <v xml:space="preserve"> bullion transport</v>
          </cell>
          <cell r="E68">
            <v>900</v>
          </cell>
          <cell r="F68">
            <v>900</v>
          </cell>
          <cell r="G68">
            <v>900</v>
          </cell>
          <cell r="H68">
            <v>900</v>
          </cell>
          <cell r="I68">
            <v>900</v>
          </cell>
          <cell r="J68">
            <v>900</v>
          </cell>
          <cell r="K68">
            <v>900</v>
          </cell>
          <cell r="L68">
            <v>800</v>
          </cell>
          <cell r="M68">
            <v>900</v>
          </cell>
          <cell r="N68">
            <v>900</v>
          </cell>
          <cell r="O68">
            <v>900</v>
          </cell>
          <cell r="P68">
            <v>900</v>
          </cell>
          <cell r="Q68">
            <v>10700</v>
          </cell>
          <cell r="R68">
            <v>600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600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Q68">
            <v>0</v>
          </cell>
          <cell r="BR68">
            <v>11300</v>
          </cell>
        </row>
        <row r="69">
          <cell r="A69">
            <v>2</v>
          </cell>
          <cell r="B69" t="str">
            <v>0005</v>
          </cell>
          <cell r="C69" t="str">
            <v>219</v>
          </cell>
          <cell r="D69" t="str">
            <v xml:space="preserve"> equipment hire - general</v>
          </cell>
          <cell r="E69">
            <v>200</v>
          </cell>
          <cell r="F69">
            <v>200</v>
          </cell>
          <cell r="G69">
            <v>200</v>
          </cell>
          <cell r="H69">
            <v>200</v>
          </cell>
          <cell r="I69">
            <v>200</v>
          </cell>
          <cell r="J69">
            <v>200</v>
          </cell>
          <cell r="K69">
            <v>200</v>
          </cell>
          <cell r="L69">
            <v>200</v>
          </cell>
          <cell r="M69">
            <v>200</v>
          </cell>
          <cell r="N69">
            <v>200</v>
          </cell>
          <cell r="O69">
            <v>200</v>
          </cell>
          <cell r="P69">
            <v>200</v>
          </cell>
          <cell r="Q69">
            <v>2400</v>
          </cell>
          <cell r="R69">
            <v>100</v>
          </cell>
          <cell r="AD69">
            <v>100</v>
          </cell>
          <cell r="AQ69">
            <v>0</v>
          </cell>
          <cell r="BD69">
            <v>0</v>
          </cell>
          <cell r="BQ69">
            <v>0</v>
          </cell>
          <cell r="BR69">
            <v>2500</v>
          </cell>
        </row>
        <row r="70">
          <cell r="A70">
            <v>2</v>
          </cell>
          <cell r="B70" t="str">
            <v>0005</v>
          </cell>
          <cell r="C70" t="str">
            <v>221</v>
          </cell>
          <cell r="D70" t="str">
            <v xml:space="preserve"> fire &amp; security services</v>
          </cell>
          <cell r="E70">
            <v>300</v>
          </cell>
          <cell r="F70">
            <v>300</v>
          </cell>
          <cell r="G70">
            <v>300</v>
          </cell>
          <cell r="H70">
            <v>300</v>
          </cell>
          <cell r="I70">
            <v>300</v>
          </cell>
          <cell r="J70">
            <v>300</v>
          </cell>
          <cell r="K70">
            <v>300</v>
          </cell>
          <cell r="L70">
            <v>300</v>
          </cell>
          <cell r="M70">
            <v>300</v>
          </cell>
          <cell r="N70">
            <v>300</v>
          </cell>
          <cell r="O70">
            <v>300</v>
          </cell>
          <cell r="P70">
            <v>300</v>
          </cell>
          <cell r="Q70">
            <v>3600</v>
          </cell>
          <cell r="R70">
            <v>150</v>
          </cell>
          <cell r="AD70">
            <v>150</v>
          </cell>
          <cell r="AQ70">
            <v>0</v>
          </cell>
          <cell r="BD70">
            <v>0</v>
          </cell>
          <cell r="BQ70">
            <v>0</v>
          </cell>
          <cell r="BR70">
            <v>3750</v>
          </cell>
        </row>
        <row r="71">
          <cell r="A71">
            <v>2</v>
          </cell>
          <cell r="B71" t="str">
            <v>0005</v>
          </cell>
          <cell r="C71" t="str">
            <v>229</v>
          </cell>
          <cell r="D71" t="str">
            <v xml:space="preserve"> laboratory services</v>
          </cell>
          <cell r="E71">
            <v>1350</v>
          </cell>
          <cell r="F71">
            <v>1350</v>
          </cell>
          <cell r="G71">
            <v>1350</v>
          </cell>
          <cell r="H71">
            <v>1350</v>
          </cell>
          <cell r="I71">
            <v>1350</v>
          </cell>
          <cell r="J71">
            <v>1350</v>
          </cell>
          <cell r="K71">
            <v>1350</v>
          </cell>
          <cell r="L71">
            <v>1350</v>
          </cell>
          <cell r="M71">
            <v>1350</v>
          </cell>
          <cell r="N71">
            <v>1350</v>
          </cell>
          <cell r="O71">
            <v>1350</v>
          </cell>
          <cell r="P71">
            <v>1350</v>
          </cell>
          <cell r="Q71">
            <v>16200</v>
          </cell>
          <cell r="R71">
            <v>675</v>
          </cell>
          <cell r="AD71">
            <v>675</v>
          </cell>
          <cell r="AQ71">
            <v>0</v>
          </cell>
          <cell r="BD71">
            <v>0</v>
          </cell>
          <cell r="BQ71">
            <v>0</v>
          </cell>
          <cell r="BR71">
            <v>16875</v>
          </cell>
        </row>
        <row r="72">
          <cell r="A72">
            <v>2</v>
          </cell>
          <cell r="B72" t="str">
            <v>0005</v>
          </cell>
          <cell r="C72" t="str">
            <v>267</v>
          </cell>
          <cell r="D72" t="str">
            <v xml:space="preserve"> slag treatment</v>
          </cell>
          <cell r="E72">
            <v>900</v>
          </cell>
          <cell r="F72">
            <v>900</v>
          </cell>
          <cell r="G72">
            <v>900</v>
          </cell>
          <cell r="H72">
            <v>900</v>
          </cell>
          <cell r="I72">
            <v>900</v>
          </cell>
          <cell r="J72">
            <v>900</v>
          </cell>
          <cell r="K72">
            <v>900</v>
          </cell>
          <cell r="L72">
            <v>900</v>
          </cell>
          <cell r="M72">
            <v>900</v>
          </cell>
          <cell r="N72">
            <v>900</v>
          </cell>
          <cell r="O72">
            <v>900</v>
          </cell>
          <cell r="P72">
            <v>900</v>
          </cell>
          <cell r="Q72">
            <v>10800</v>
          </cell>
          <cell r="R72">
            <v>450</v>
          </cell>
          <cell r="AD72">
            <v>450</v>
          </cell>
          <cell r="AQ72">
            <v>0</v>
          </cell>
          <cell r="BD72">
            <v>0</v>
          </cell>
          <cell r="BQ72">
            <v>0</v>
          </cell>
          <cell r="BR72">
            <v>11250</v>
          </cell>
        </row>
        <row r="73">
          <cell r="A73">
            <v>2</v>
          </cell>
          <cell r="B73" t="str">
            <v>0005</v>
          </cell>
          <cell r="C73" t="str">
            <v>307</v>
          </cell>
          <cell r="D73" t="str">
            <v xml:space="preserve"> caustic</v>
          </cell>
          <cell r="E73">
            <v>11600</v>
          </cell>
          <cell r="F73">
            <v>11600</v>
          </cell>
          <cell r="G73">
            <v>11100</v>
          </cell>
          <cell r="H73">
            <v>11600</v>
          </cell>
          <cell r="I73">
            <v>11100</v>
          </cell>
          <cell r="J73">
            <v>12200</v>
          </cell>
          <cell r="K73">
            <v>11600</v>
          </cell>
          <cell r="L73">
            <v>10500</v>
          </cell>
          <cell r="M73">
            <v>11100</v>
          </cell>
          <cell r="N73">
            <v>5200</v>
          </cell>
          <cell r="O73">
            <v>11600</v>
          </cell>
          <cell r="P73">
            <v>11600</v>
          </cell>
          <cell r="Q73">
            <v>130800</v>
          </cell>
          <cell r="R73">
            <v>5800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5800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Q73">
            <v>0</v>
          </cell>
          <cell r="BR73">
            <v>136600</v>
          </cell>
        </row>
        <row r="74">
          <cell r="A74">
            <v>2</v>
          </cell>
          <cell r="B74" t="str">
            <v>0005</v>
          </cell>
          <cell r="C74" t="str">
            <v>311</v>
          </cell>
          <cell r="D74" t="str">
            <v xml:space="preserve"> cyanide</v>
          </cell>
          <cell r="E74">
            <v>20100</v>
          </cell>
          <cell r="F74">
            <v>20100</v>
          </cell>
          <cell r="G74">
            <v>19100</v>
          </cell>
          <cell r="H74">
            <v>20100</v>
          </cell>
          <cell r="I74">
            <v>19100</v>
          </cell>
          <cell r="J74">
            <v>21100</v>
          </cell>
          <cell r="K74">
            <v>20100</v>
          </cell>
          <cell r="L74">
            <v>18100</v>
          </cell>
          <cell r="M74">
            <v>19100</v>
          </cell>
          <cell r="N74">
            <v>9000</v>
          </cell>
          <cell r="O74">
            <v>20100</v>
          </cell>
          <cell r="P74">
            <v>20100</v>
          </cell>
          <cell r="Q74">
            <v>226100</v>
          </cell>
          <cell r="R74">
            <v>10000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10000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Q74">
            <v>0</v>
          </cell>
          <cell r="BR74">
            <v>236100</v>
          </cell>
        </row>
        <row r="75">
          <cell r="A75">
            <v>2</v>
          </cell>
          <cell r="B75" t="str">
            <v>0005</v>
          </cell>
          <cell r="C75" t="str">
            <v>319</v>
          </cell>
          <cell r="D75" t="str">
            <v xml:space="preserve"> first aid/ safety equipment</v>
          </cell>
          <cell r="E75">
            <v>300</v>
          </cell>
          <cell r="F75">
            <v>300</v>
          </cell>
          <cell r="G75">
            <v>300</v>
          </cell>
          <cell r="H75">
            <v>300</v>
          </cell>
          <cell r="I75">
            <v>300</v>
          </cell>
          <cell r="J75">
            <v>300</v>
          </cell>
          <cell r="K75">
            <v>300</v>
          </cell>
          <cell r="L75">
            <v>300</v>
          </cell>
          <cell r="M75">
            <v>300</v>
          </cell>
          <cell r="N75">
            <v>300</v>
          </cell>
          <cell r="O75">
            <v>300</v>
          </cell>
          <cell r="P75">
            <v>300</v>
          </cell>
          <cell r="Q75">
            <v>3600</v>
          </cell>
          <cell r="R75">
            <v>150</v>
          </cell>
          <cell r="AD75">
            <v>150</v>
          </cell>
          <cell r="AQ75">
            <v>0</v>
          </cell>
          <cell r="BD75">
            <v>0</v>
          </cell>
          <cell r="BQ75">
            <v>0</v>
          </cell>
          <cell r="BR75">
            <v>3750</v>
          </cell>
        </row>
        <row r="76">
          <cell r="A76">
            <v>2</v>
          </cell>
          <cell r="B76" t="str">
            <v>0005</v>
          </cell>
          <cell r="C76" t="str">
            <v>323</v>
          </cell>
          <cell r="D76" t="str">
            <v xml:space="preserve"> fluxes</v>
          </cell>
          <cell r="E76">
            <v>400</v>
          </cell>
          <cell r="F76">
            <v>400</v>
          </cell>
          <cell r="G76">
            <v>400</v>
          </cell>
          <cell r="H76">
            <v>400</v>
          </cell>
          <cell r="I76">
            <v>400</v>
          </cell>
          <cell r="J76">
            <v>400</v>
          </cell>
          <cell r="K76">
            <v>400</v>
          </cell>
          <cell r="L76">
            <v>400</v>
          </cell>
          <cell r="M76">
            <v>400</v>
          </cell>
          <cell r="N76">
            <v>400</v>
          </cell>
          <cell r="O76">
            <v>400</v>
          </cell>
          <cell r="P76">
            <v>400</v>
          </cell>
          <cell r="Q76">
            <v>4800</v>
          </cell>
          <cell r="R76">
            <v>200</v>
          </cell>
          <cell r="AD76">
            <v>200</v>
          </cell>
          <cell r="AQ76">
            <v>0</v>
          </cell>
          <cell r="BD76">
            <v>0</v>
          </cell>
          <cell r="BQ76">
            <v>0</v>
          </cell>
          <cell r="BR76">
            <v>5000</v>
          </cell>
        </row>
        <row r="77">
          <cell r="A77">
            <v>2</v>
          </cell>
          <cell r="B77" t="str">
            <v>0005</v>
          </cell>
          <cell r="C77" t="str">
            <v>329</v>
          </cell>
          <cell r="D77" t="str">
            <v xml:space="preserve"> hydrochloric acid</v>
          </cell>
          <cell r="E77">
            <v>10200</v>
          </cell>
          <cell r="F77">
            <v>10200</v>
          </cell>
          <cell r="G77">
            <v>9700</v>
          </cell>
          <cell r="H77">
            <v>10200</v>
          </cell>
          <cell r="I77">
            <v>9700</v>
          </cell>
          <cell r="J77">
            <v>10700</v>
          </cell>
          <cell r="K77">
            <v>10200</v>
          </cell>
          <cell r="L77">
            <v>9200</v>
          </cell>
          <cell r="M77">
            <v>9700</v>
          </cell>
          <cell r="N77">
            <v>4600</v>
          </cell>
          <cell r="O77">
            <v>10200</v>
          </cell>
          <cell r="P77">
            <v>10200</v>
          </cell>
          <cell r="Q77">
            <v>114800</v>
          </cell>
          <cell r="R77">
            <v>5100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5100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Q77">
            <v>0</v>
          </cell>
          <cell r="BR77">
            <v>119900</v>
          </cell>
        </row>
        <row r="78">
          <cell r="A78">
            <v>2</v>
          </cell>
          <cell r="B78" t="str">
            <v>0005</v>
          </cell>
          <cell r="C78" t="str">
            <v>335</v>
          </cell>
          <cell r="D78" t="str">
            <v xml:space="preserve"> lpg</v>
          </cell>
          <cell r="E78">
            <v>19600</v>
          </cell>
          <cell r="F78">
            <v>19600</v>
          </cell>
          <cell r="G78">
            <v>18700</v>
          </cell>
          <cell r="H78">
            <v>19600</v>
          </cell>
          <cell r="I78">
            <v>18700</v>
          </cell>
          <cell r="J78">
            <v>20600</v>
          </cell>
          <cell r="K78">
            <v>19600</v>
          </cell>
          <cell r="L78">
            <v>17700</v>
          </cell>
          <cell r="M78">
            <v>18700</v>
          </cell>
          <cell r="N78">
            <v>8800</v>
          </cell>
          <cell r="O78">
            <v>19600</v>
          </cell>
          <cell r="P78">
            <v>19600</v>
          </cell>
          <cell r="Q78">
            <v>220800</v>
          </cell>
          <cell r="R78">
            <v>9800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9800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Q78">
            <v>0</v>
          </cell>
          <cell r="BR78">
            <v>230600</v>
          </cell>
        </row>
        <row r="79">
          <cell r="A79">
            <v>2</v>
          </cell>
          <cell r="B79" t="str">
            <v>0005</v>
          </cell>
          <cell r="C79" t="str">
            <v>342</v>
          </cell>
          <cell r="D79" t="str">
            <v xml:space="preserve"> consumables - general</v>
          </cell>
          <cell r="E79">
            <v>1000</v>
          </cell>
          <cell r="F79">
            <v>1000</v>
          </cell>
          <cell r="G79">
            <v>1000</v>
          </cell>
          <cell r="H79">
            <v>1000</v>
          </cell>
          <cell r="I79">
            <v>1000</v>
          </cell>
          <cell r="J79">
            <v>1000</v>
          </cell>
          <cell r="K79">
            <v>1000</v>
          </cell>
          <cell r="L79">
            <v>1000</v>
          </cell>
          <cell r="M79">
            <v>1000</v>
          </cell>
          <cell r="N79">
            <v>1000</v>
          </cell>
          <cell r="O79">
            <v>1000</v>
          </cell>
          <cell r="P79">
            <v>1000</v>
          </cell>
          <cell r="Q79">
            <v>12000</v>
          </cell>
          <cell r="R79">
            <v>500</v>
          </cell>
          <cell r="AD79">
            <v>500</v>
          </cell>
          <cell r="AQ79">
            <v>0</v>
          </cell>
          <cell r="BD79">
            <v>0</v>
          </cell>
          <cell r="BQ79">
            <v>0</v>
          </cell>
          <cell r="BR79">
            <v>12500</v>
          </cell>
        </row>
        <row r="80">
          <cell r="A80">
            <v>2</v>
          </cell>
          <cell r="B80" t="str">
            <v>0005</v>
          </cell>
          <cell r="C80" t="str">
            <v>347</v>
          </cell>
          <cell r="D80" t="str">
            <v xml:space="preserve"> potable water</v>
          </cell>
          <cell r="E80">
            <v>5000</v>
          </cell>
          <cell r="F80">
            <v>5000</v>
          </cell>
          <cell r="G80">
            <v>4800</v>
          </cell>
          <cell r="H80">
            <v>4900</v>
          </cell>
          <cell r="I80">
            <v>4800</v>
          </cell>
          <cell r="J80">
            <v>5000</v>
          </cell>
          <cell r="K80">
            <v>5000</v>
          </cell>
          <cell r="L80">
            <v>4500</v>
          </cell>
          <cell r="M80">
            <v>5000</v>
          </cell>
          <cell r="N80">
            <v>4800</v>
          </cell>
          <cell r="O80">
            <v>5000</v>
          </cell>
          <cell r="P80">
            <v>4800</v>
          </cell>
          <cell r="Q80">
            <v>58600</v>
          </cell>
          <cell r="R80">
            <v>2500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2500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Q80">
            <v>0</v>
          </cell>
          <cell r="BR80">
            <v>61100</v>
          </cell>
        </row>
        <row r="81">
          <cell r="A81">
            <v>2</v>
          </cell>
          <cell r="B81" t="str">
            <v>0005</v>
          </cell>
          <cell r="C81" t="str">
            <v>349</v>
          </cell>
          <cell r="D81" t="str">
            <v xml:space="preserve"> pots, spouts &amp; moulds</v>
          </cell>
          <cell r="E81">
            <v>650</v>
          </cell>
          <cell r="F81">
            <v>650</v>
          </cell>
          <cell r="G81">
            <v>650</v>
          </cell>
          <cell r="H81">
            <v>650</v>
          </cell>
          <cell r="I81">
            <v>650</v>
          </cell>
          <cell r="J81">
            <v>650</v>
          </cell>
          <cell r="K81">
            <v>650</v>
          </cell>
          <cell r="L81">
            <v>650</v>
          </cell>
          <cell r="M81">
            <v>650</v>
          </cell>
          <cell r="N81">
            <v>650</v>
          </cell>
          <cell r="O81">
            <v>650</v>
          </cell>
          <cell r="P81">
            <v>650</v>
          </cell>
          <cell r="Q81">
            <v>7800</v>
          </cell>
          <cell r="R81">
            <v>325</v>
          </cell>
          <cell r="AD81">
            <v>325</v>
          </cell>
          <cell r="AQ81">
            <v>0</v>
          </cell>
          <cell r="BD81">
            <v>0</v>
          </cell>
          <cell r="BQ81">
            <v>0</v>
          </cell>
          <cell r="BR81">
            <v>8125</v>
          </cell>
        </row>
        <row r="82">
          <cell r="A82">
            <v>2</v>
          </cell>
          <cell r="B82" t="str">
            <v>0005</v>
          </cell>
          <cell r="C82" t="str">
            <v>351</v>
          </cell>
          <cell r="D82" t="str">
            <v xml:space="preserve"> protective clothing</v>
          </cell>
          <cell r="E82">
            <v>1000</v>
          </cell>
          <cell r="F82">
            <v>1000</v>
          </cell>
          <cell r="G82">
            <v>1000</v>
          </cell>
          <cell r="H82">
            <v>1000</v>
          </cell>
          <cell r="I82">
            <v>1000</v>
          </cell>
          <cell r="J82">
            <v>1000</v>
          </cell>
          <cell r="K82">
            <v>1000</v>
          </cell>
          <cell r="L82">
            <v>1000</v>
          </cell>
          <cell r="M82">
            <v>1000</v>
          </cell>
          <cell r="N82">
            <v>1000</v>
          </cell>
          <cell r="O82">
            <v>1000</v>
          </cell>
          <cell r="P82">
            <v>1000</v>
          </cell>
          <cell r="Q82">
            <v>12000</v>
          </cell>
          <cell r="R82">
            <v>500</v>
          </cell>
          <cell r="AD82">
            <v>500</v>
          </cell>
          <cell r="AQ82">
            <v>0</v>
          </cell>
          <cell r="BD82">
            <v>0</v>
          </cell>
          <cell r="BQ82">
            <v>0</v>
          </cell>
          <cell r="BR82">
            <v>12500</v>
          </cell>
        </row>
        <row r="83">
          <cell r="A83">
            <v>2</v>
          </cell>
          <cell r="B83" t="str">
            <v>0005</v>
          </cell>
          <cell r="C83" t="str">
            <v>355</v>
          </cell>
          <cell r="D83" t="str">
            <v xml:space="preserve"> electrowinning consumables</v>
          </cell>
          <cell r="E83">
            <v>350</v>
          </cell>
          <cell r="F83">
            <v>350</v>
          </cell>
          <cell r="G83">
            <v>350</v>
          </cell>
          <cell r="H83">
            <v>350</v>
          </cell>
          <cell r="I83">
            <v>350</v>
          </cell>
          <cell r="J83">
            <v>350</v>
          </cell>
          <cell r="K83">
            <v>350</v>
          </cell>
          <cell r="L83">
            <v>350</v>
          </cell>
          <cell r="M83">
            <v>350</v>
          </cell>
          <cell r="N83">
            <v>350</v>
          </cell>
          <cell r="O83">
            <v>350</v>
          </cell>
          <cell r="P83">
            <v>350</v>
          </cell>
          <cell r="Q83">
            <v>4200</v>
          </cell>
          <cell r="R83">
            <v>175</v>
          </cell>
          <cell r="AD83">
            <v>175</v>
          </cell>
          <cell r="AQ83">
            <v>0</v>
          </cell>
          <cell r="BD83">
            <v>0</v>
          </cell>
          <cell r="BQ83">
            <v>0</v>
          </cell>
          <cell r="BR83">
            <v>4375</v>
          </cell>
        </row>
        <row r="84">
          <cell r="A84">
            <v>2</v>
          </cell>
          <cell r="B84" t="str">
            <v>0005</v>
          </cell>
          <cell r="C84" t="str">
            <v>411</v>
          </cell>
          <cell r="D84" t="str">
            <v xml:space="preserve"> furnace linings</v>
          </cell>
          <cell r="E84">
            <v>650</v>
          </cell>
          <cell r="F84">
            <v>650</v>
          </cell>
          <cell r="G84">
            <v>650</v>
          </cell>
          <cell r="H84">
            <v>650</v>
          </cell>
          <cell r="I84">
            <v>650</v>
          </cell>
          <cell r="J84">
            <v>650</v>
          </cell>
          <cell r="K84">
            <v>650</v>
          </cell>
          <cell r="L84">
            <v>650</v>
          </cell>
          <cell r="M84">
            <v>650</v>
          </cell>
          <cell r="N84">
            <v>650</v>
          </cell>
          <cell r="O84">
            <v>650</v>
          </cell>
          <cell r="P84">
            <v>650</v>
          </cell>
          <cell r="Q84">
            <v>7800</v>
          </cell>
          <cell r="R84">
            <v>325</v>
          </cell>
          <cell r="AD84">
            <v>325</v>
          </cell>
          <cell r="AQ84">
            <v>0</v>
          </cell>
          <cell r="BD84">
            <v>0</v>
          </cell>
          <cell r="BQ84">
            <v>0</v>
          </cell>
          <cell r="BR84">
            <v>8125</v>
          </cell>
        </row>
        <row r="85">
          <cell r="A85">
            <v>2</v>
          </cell>
          <cell r="B85" t="str">
            <v>0005</v>
          </cell>
          <cell r="C85" t="str">
            <v>418</v>
          </cell>
          <cell r="D85" t="str">
            <v xml:space="preserve"> mercury monitoring/ pers</v>
          </cell>
          <cell r="E85">
            <v>400</v>
          </cell>
          <cell r="F85">
            <v>400</v>
          </cell>
          <cell r="G85">
            <v>400</v>
          </cell>
          <cell r="H85">
            <v>400</v>
          </cell>
          <cell r="I85">
            <v>400</v>
          </cell>
          <cell r="J85">
            <v>400</v>
          </cell>
          <cell r="K85">
            <v>400</v>
          </cell>
          <cell r="L85">
            <v>400</v>
          </cell>
          <cell r="M85">
            <v>400</v>
          </cell>
          <cell r="N85">
            <v>400</v>
          </cell>
          <cell r="O85">
            <v>400</v>
          </cell>
          <cell r="P85">
            <v>400</v>
          </cell>
          <cell r="Q85">
            <v>4800</v>
          </cell>
          <cell r="R85">
            <v>200</v>
          </cell>
          <cell r="AD85">
            <v>200</v>
          </cell>
          <cell r="AQ85">
            <v>0</v>
          </cell>
          <cell r="BD85">
            <v>0</v>
          </cell>
          <cell r="BQ85">
            <v>0</v>
          </cell>
          <cell r="BR85">
            <v>5000</v>
          </cell>
        </row>
        <row r="86">
          <cell r="A86">
            <v>2</v>
          </cell>
          <cell r="B86" t="str">
            <v>0005</v>
          </cell>
          <cell r="C86" t="str">
            <v>432</v>
          </cell>
          <cell r="D86" t="str">
            <v xml:space="preserve"> consumables - mechanical</v>
          </cell>
          <cell r="E86">
            <v>300</v>
          </cell>
          <cell r="F86">
            <v>300</v>
          </cell>
          <cell r="G86">
            <v>300</v>
          </cell>
          <cell r="H86">
            <v>300</v>
          </cell>
          <cell r="I86">
            <v>300</v>
          </cell>
          <cell r="J86">
            <v>300</v>
          </cell>
          <cell r="K86">
            <v>300</v>
          </cell>
          <cell r="L86">
            <v>300</v>
          </cell>
          <cell r="M86">
            <v>300</v>
          </cell>
          <cell r="N86">
            <v>300</v>
          </cell>
          <cell r="O86">
            <v>300</v>
          </cell>
          <cell r="P86">
            <v>300</v>
          </cell>
          <cell r="Q86">
            <v>3600</v>
          </cell>
          <cell r="R86">
            <v>150</v>
          </cell>
          <cell r="AD86">
            <v>150</v>
          </cell>
          <cell r="AQ86">
            <v>0</v>
          </cell>
          <cell r="BD86">
            <v>0</v>
          </cell>
          <cell r="BQ86">
            <v>0</v>
          </cell>
          <cell r="BR86">
            <v>3750</v>
          </cell>
        </row>
        <row r="87">
          <cell r="A87">
            <v>2</v>
          </cell>
          <cell r="B87" t="str">
            <v>0005</v>
          </cell>
          <cell r="C87" t="str">
            <v>000</v>
          </cell>
          <cell r="D87" t="str">
            <v>Goldroom Processes subtotal</v>
          </cell>
          <cell r="E87">
            <v>95200</v>
          </cell>
          <cell r="F87">
            <v>95200</v>
          </cell>
          <cell r="G87">
            <v>91900</v>
          </cell>
          <cell r="H87">
            <v>95000</v>
          </cell>
          <cell r="I87">
            <v>91600</v>
          </cell>
          <cell r="J87">
            <v>98400</v>
          </cell>
          <cell r="K87">
            <v>95300</v>
          </cell>
          <cell r="L87">
            <v>88000</v>
          </cell>
          <cell r="M87">
            <v>92400</v>
          </cell>
          <cell r="N87">
            <v>61000</v>
          </cell>
          <cell r="O87">
            <v>95300</v>
          </cell>
          <cell r="P87">
            <v>94700</v>
          </cell>
          <cell r="Q87">
            <v>1094000</v>
          </cell>
          <cell r="R87">
            <v>49000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49000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1143000</v>
          </cell>
        </row>
        <row r="89">
          <cell r="A89">
            <v>2</v>
          </cell>
          <cell r="B89" t="str">
            <v>0007</v>
          </cell>
          <cell r="C89" t="str">
            <v>000</v>
          </cell>
          <cell r="D89" t="str">
            <v xml:space="preserve">Borefields and Utilities </v>
          </cell>
        </row>
        <row r="90">
          <cell r="A90">
            <v>2</v>
          </cell>
          <cell r="B90" t="str">
            <v>0007</v>
          </cell>
          <cell r="C90" t="str">
            <v>112</v>
          </cell>
          <cell r="D90" t="str">
            <v xml:space="preserve"> contract labour - production</v>
          </cell>
          <cell r="E90">
            <v>200</v>
          </cell>
          <cell r="F90">
            <v>200</v>
          </cell>
          <cell r="G90">
            <v>200</v>
          </cell>
          <cell r="H90">
            <v>200</v>
          </cell>
          <cell r="I90">
            <v>200</v>
          </cell>
          <cell r="J90">
            <v>200</v>
          </cell>
          <cell r="K90">
            <v>200</v>
          </cell>
          <cell r="L90">
            <v>200</v>
          </cell>
          <cell r="M90">
            <v>200</v>
          </cell>
          <cell r="N90">
            <v>200</v>
          </cell>
          <cell r="O90">
            <v>200</v>
          </cell>
          <cell r="P90">
            <v>200</v>
          </cell>
          <cell r="Q90">
            <v>2400</v>
          </cell>
          <cell r="R90">
            <v>100</v>
          </cell>
          <cell r="AD90">
            <v>100</v>
          </cell>
          <cell r="AQ90">
            <v>0</v>
          </cell>
          <cell r="BD90">
            <v>0</v>
          </cell>
          <cell r="BQ90">
            <v>0</v>
          </cell>
          <cell r="BR90">
            <v>2500</v>
          </cell>
        </row>
        <row r="91">
          <cell r="A91">
            <v>2</v>
          </cell>
          <cell r="B91" t="str">
            <v>0007</v>
          </cell>
          <cell r="C91" t="str">
            <v>211</v>
          </cell>
          <cell r="D91" t="str">
            <v xml:space="preserve"> consultants - general</v>
          </cell>
          <cell r="E91">
            <v>200</v>
          </cell>
          <cell r="F91">
            <v>200</v>
          </cell>
          <cell r="G91">
            <v>200</v>
          </cell>
          <cell r="H91">
            <v>200</v>
          </cell>
          <cell r="I91">
            <v>200</v>
          </cell>
          <cell r="J91">
            <v>200</v>
          </cell>
          <cell r="K91">
            <v>200</v>
          </cell>
          <cell r="L91">
            <v>200</v>
          </cell>
          <cell r="M91">
            <v>200</v>
          </cell>
          <cell r="N91">
            <v>200</v>
          </cell>
          <cell r="O91">
            <v>200</v>
          </cell>
          <cell r="P91">
            <v>200</v>
          </cell>
          <cell r="Q91">
            <v>2400</v>
          </cell>
          <cell r="R91">
            <v>100</v>
          </cell>
          <cell r="AD91">
            <v>100</v>
          </cell>
          <cell r="AQ91">
            <v>0</v>
          </cell>
          <cell r="BD91">
            <v>0</v>
          </cell>
          <cell r="BQ91">
            <v>0</v>
          </cell>
          <cell r="BR91">
            <v>2500</v>
          </cell>
        </row>
        <row r="92">
          <cell r="A92">
            <v>2</v>
          </cell>
          <cell r="B92" t="str">
            <v>0007</v>
          </cell>
          <cell r="C92" t="str">
            <v>219</v>
          </cell>
          <cell r="D92" t="str">
            <v xml:space="preserve"> equipment hire</v>
          </cell>
          <cell r="E92">
            <v>2000</v>
          </cell>
          <cell r="F92">
            <v>2000</v>
          </cell>
          <cell r="G92">
            <v>2000</v>
          </cell>
          <cell r="H92">
            <v>2000</v>
          </cell>
          <cell r="I92">
            <v>2000</v>
          </cell>
          <cell r="J92">
            <v>2000</v>
          </cell>
          <cell r="K92">
            <v>2000</v>
          </cell>
          <cell r="L92">
            <v>2000</v>
          </cell>
          <cell r="M92">
            <v>2000</v>
          </cell>
          <cell r="N92">
            <v>2000</v>
          </cell>
          <cell r="O92">
            <v>2000</v>
          </cell>
          <cell r="P92">
            <v>60000</v>
          </cell>
          <cell r="Q92">
            <v>82000</v>
          </cell>
          <cell r="R92">
            <v>30000</v>
          </cell>
          <cell r="AD92">
            <v>30000</v>
          </cell>
          <cell r="AQ92">
            <v>0</v>
          </cell>
          <cell r="BD92">
            <v>0</v>
          </cell>
          <cell r="BQ92">
            <v>0</v>
          </cell>
          <cell r="BR92">
            <v>112000</v>
          </cell>
        </row>
        <row r="93">
          <cell r="A93">
            <v>2</v>
          </cell>
          <cell r="B93" t="str">
            <v>0007</v>
          </cell>
          <cell r="C93" t="str">
            <v>229</v>
          </cell>
          <cell r="D93" t="str">
            <v xml:space="preserve"> laboratory services</v>
          </cell>
          <cell r="E93">
            <v>1000</v>
          </cell>
          <cell r="F93">
            <v>1000</v>
          </cell>
          <cell r="G93">
            <v>1000</v>
          </cell>
          <cell r="H93">
            <v>1000</v>
          </cell>
          <cell r="I93">
            <v>1000</v>
          </cell>
          <cell r="J93">
            <v>1000</v>
          </cell>
          <cell r="K93">
            <v>1000</v>
          </cell>
          <cell r="L93">
            <v>1000</v>
          </cell>
          <cell r="M93">
            <v>1000</v>
          </cell>
          <cell r="N93">
            <v>1000</v>
          </cell>
          <cell r="O93">
            <v>1000</v>
          </cell>
          <cell r="P93">
            <v>1000</v>
          </cell>
          <cell r="Q93">
            <v>12000</v>
          </cell>
          <cell r="R93">
            <v>500</v>
          </cell>
          <cell r="AD93">
            <v>500</v>
          </cell>
          <cell r="AQ93">
            <v>0</v>
          </cell>
          <cell r="BD93">
            <v>0</v>
          </cell>
          <cell r="BQ93">
            <v>0</v>
          </cell>
          <cell r="BR93">
            <v>12500</v>
          </cell>
        </row>
        <row r="94">
          <cell r="A94">
            <v>2</v>
          </cell>
          <cell r="B94" t="str">
            <v>0007</v>
          </cell>
          <cell r="C94" t="str">
            <v>263</v>
          </cell>
          <cell r="D94" t="str">
            <v xml:space="preserve"> roadworks / dust suppression</v>
          </cell>
          <cell r="E94">
            <v>500</v>
          </cell>
          <cell r="F94">
            <v>500</v>
          </cell>
          <cell r="G94">
            <v>500</v>
          </cell>
          <cell r="H94">
            <v>500</v>
          </cell>
          <cell r="I94">
            <v>500</v>
          </cell>
          <cell r="J94">
            <v>500</v>
          </cell>
          <cell r="K94">
            <v>500</v>
          </cell>
          <cell r="L94">
            <v>500</v>
          </cell>
          <cell r="M94">
            <v>500</v>
          </cell>
          <cell r="N94">
            <v>500</v>
          </cell>
          <cell r="O94">
            <v>500</v>
          </cell>
          <cell r="P94">
            <v>500</v>
          </cell>
          <cell r="Q94">
            <v>6000</v>
          </cell>
          <cell r="R94">
            <v>250</v>
          </cell>
          <cell r="AD94">
            <v>250</v>
          </cell>
          <cell r="AQ94">
            <v>0</v>
          </cell>
          <cell r="BD94">
            <v>0</v>
          </cell>
          <cell r="BQ94">
            <v>0</v>
          </cell>
          <cell r="BR94">
            <v>6250</v>
          </cell>
        </row>
        <row r="95">
          <cell r="A95">
            <v>2</v>
          </cell>
          <cell r="B95" t="str">
            <v>0007</v>
          </cell>
          <cell r="C95" t="str">
            <v>303</v>
          </cell>
          <cell r="D95" t="str">
            <v xml:space="preserve"> antiscalant</v>
          </cell>
          <cell r="E95">
            <v>2400</v>
          </cell>
          <cell r="F95">
            <v>2400</v>
          </cell>
          <cell r="G95">
            <v>2300</v>
          </cell>
          <cell r="H95">
            <v>2400</v>
          </cell>
          <cell r="I95">
            <v>2300</v>
          </cell>
          <cell r="J95">
            <v>2400</v>
          </cell>
          <cell r="K95">
            <v>2400</v>
          </cell>
          <cell r="L95">
            <v>2200</v>
          </cell>
          <cell r="M95">
            <v>2400</v>
          </cell>
          <cell r="N95">
            <v>2300</v>
          </cell>
          <cell r="O95">
            <v>2400</v>
          </cell>
          <cell r="P95">
            <v>2300</v>
          </cell>
          <cell r="Q95">
            <v>28200</v>
          </cell>
          <cell r="R95">
            <v>1200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1200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Q95">
            <v>0</v>
          </cell>
          <cell r="BR95">
            <v>29400</v>
          </cell>
        </row>
        <row r="96">
          <cell r="A96">
            <v>2</v>
          </cell>
          <cell r="B96" t="str">
            <v>0007</v>
          </cell>
          <cell r="C96" t="str">
            <v>313</v>
          </cell>
          <cell r="D96" t="str">
            <v xml:space="preserve"> diesel</v>
          </cell>
          <cell r="E96">
            <v>500</v>
          </cell>
          <cell r="F96">
            <v>500</v>
          </cell>
          <cell r="G96">
            <v>500</v>
          </cell>
          <cell r="H96">
            <v>500</v>
          </cell>
          <cell r="I96">
            <v>500</v>
          </cell>
          <cell r="J96">
            <v>500</v>
          </cell>
          <cell r="K96">
            <v>500</v>
          </cell>
          <cell r="L96">
            <v>400</v>
          </cell>
          <cell r="M96">
            <v>500</v>
          </cell>
          <cell r="N96">
            <v>500</v>
          </cell>
          <cell r="O96">
            <v>500</v>
          </cell>
          <cell r="P96">
            <v>500</v>
          </cell>
          <cell r="Q96">
            <v>5900</v>
          </cell>
          <cell r="R96">
            <v>200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200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Q96">
            <v>0</v>
          </cell>
          <cell r="BR96">
            <v>6100</v>
          </cell>
        </row>
        <row r="97">
          <cell r="A97">
            <v>2</v>
          </cell>
          <cell r="B97" t="str">
            <v>0007</v>
          </cell>
          <cell r="C97" t="str">
            <v>317</v>
          </cell>
          <cell r="D97" t="str">
            <v xml:space="preserve"> electricity</v>
          </cell>
          <cell r="E97">
            <v>237500</v>
          </cell>
          <cell r="F97">
            <v>237500</v>
          </cell>
          <cell r="G97">
            <v>229800</v>
          </cell>
          <cell r="H97">
            <v>233600</v>
          </cell>
          <cell r="I97">
            <v>229800</v>
          </cell>
          <cell r="J97">
            <v>237500</v>
          </cell>
          <cell r="K97">
            <v>237500</v>
          </cell>
          <cell r="L97">
            <v>214400</v>
          </cell>
          <cell r="M97">
            <v>237500</v>
          </cell>
          <cell r="N97">
            <v>229800</v>
          </cell>
          <cell r="O97">
            <v>237500</v>
          </cell>
          <cell r="P97">
            <v>229800</v>
          </cell>
          <cell r="Q97">
            <v>2792200</v>
          </cell>
          <cell r="R97">
            <v>117800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117800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Q97">
            <v>0</v>
          </cell>
          <cell r="BR97">
            <v>2910000</v>
          </cell>
        </row>
        <row r="98">
          <cell r="A98">
            <v>2</v>
          </cell>
          <cell r="B98" t="str">
            <v>0007</v>
          </cell>
          <cell r="C98" t="str">
            <v>319</v>
          </cell>
          <cell r="D98" t="str">
            <v xml:space="preserve"> first aid/ safety equipment</v>
          </cell>
          <cell r="E98">
            <v>100</v>
          </cell>
          <cell r="F98">
            <v>100</v>
          </cell>
          <cell r="G98">
            <v>100</v>
          </cell>
          <cell r="H98">
            <v>100</v>
          </cell>
          <cell r="I98">
            <v>100</v>
          </cell>
          <cell r="J98">
            <v>100</v>
          </cell>
          <cell r="K98">
            <v>100</v>
          </cell>
          <cell r="L98">
            <v>100</v>
          </cell>
          <cell r="M98">
            <v>100</v>
          </cell>
          <cell r="N98">
            <v>100</v>
          </cell>
          <cell r="O98">
            <v>100</v>
          </cell>
          <cell r="P98">
            <v>100</v>
          </cell>
          <cell r="Q98">
            <v>1200</v>
          </cell>
          <cell r="R98">
            <v>50</v>
          </cell>
          <cell r="AD98">
            <v>50</v>
          </cell>
          <cell r="AQ98">
            <v>0</v>
          </cell>
          <cell r="BD98">
            <v>0</v>
          </cell>
          <cell r="BQ98">
            <v>0</v>
          </cell>
          <cell r="BR98">
            <v>1250</v>
          </cell>
        </row>
        <row r="99">
          <cell r="A99">
            <v>2</v>
          </cell>
          <cell r="B99" t="str">
            <v>0007</v>
          </cell>
          <cell r="C99" t="str">
            <v>342</v>
          </cell>
          <cell r="D99" t="str">
            <v xml:space="preserve"> consumables - general</v>
          </cell>
          <cell r="E99">
            <v>100</v>
          </cell>
          <cell r="F99">
            <v>100</v>
          </cell>
          <cell r="G99">
            <v>100</v>
          </cell>
          <cell r="H99">
            <v>100</v>
          </cell>
          <cell r="I99">
            <v>100</v>
          </cell>
          <cell r="J99">
            <v>100</v>
          </cell>
          <cell r="K99">
            <v>100</v>
          </cell>
          <cell r="L99">
            <v>100</v>
          </cell>
          <cell r="M99">
            <v>100</v>
          </cell>
          <cell r="N99">
            <v>100</v>
          </cell>
          <cell r="O99">
            <v>100</v>
          </cell>
          <cell r="P99">
            <v>100</v>
          </cell>
          <cell r="Q99">
            <v>1200</v>
          </cell>
          <cell r="R99">
            <v>50</v>
          </cell>
          <cell r="AD99">
            <v>50</v>
          </cell>
          <cell r="AQ99">
            <v>0</v>
          </cell>
          <cell r="BD99">
            <v>0</v>
          </cell>
          <cell r="BQ99">
            <v>0</v>
          </cell>
          <cell r="BR99">
            <v>1250</v>
          </cell>
        </row>
        <row r="100">
          <cell r="A100">
            <v>2</v>
          </cell>
          <cell r="B100" t="str">
            <v>0007</v>
          </cell>
          <cell r="C100" t="str">
            <v>347</v>
          </cell>
          <cell r="D100" t="str">
            <v xml:space="preserve"> potable water</v>
          </cell>
          <cell r="E100">
            <v>1700</v>
          </cell>
          <cell r="F100">
            <v>1700</v>
          </cell>
          <cell r="G100">
            <v>1600</v>
          </cell>
          <cell r="H100">
            <v>1600</v>
          </cell>
          <cell r="I100">
            <v>1600</v>
          </cell>
          <cell r="J100">
            <v>1700</v>
          </cell>
          <cell r="K100">
            <v>1700</v>
          </cell>
          <cell r="L100">
            <v>1500</v>
          </cell>
          <cell r="M100">
            <v>1700</v>
          </cell>
          <cell r="N100">
            <v>1600</v>
          </cell>
          <cell r="O100">
            <v>1700</v>
          </cell>
          <cell r="P100">
            <v>1600</v>
          </cell>
          <cell r="Q100">
            <v>19700</v>
          </cell>
          <cell r="R100">
            <v>800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800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Q100">
            <v>0</v>
          </cell>
          <cell r="BR100">
            <v>20500</v>
          </cell>
        </row>
        <row r="101">
          <cell r="A101">
            <v>2</v>
          </cell>
          <cell r="B101" t="str">
            <v>0007</v>
          </cell>
          <cell r="C101" t="str">
            <v>432</v>
          </cell>
          <cell r="D101" t="str">
            <v xml:space="preserve"> consumables - mechanical</v>
          </cell>
          <cell r="E101">
            <v>100</v>
          </cell>
          <cell r="F101">
            <v>100</v>
          </cell>
          <cell r="G101">
            <v>100</v>
          </cell>
          <cell r="H101">
            <v>100</v>
          </cell>
          <cell r="I101">
            <v>100</v>
          </cell>
          <cell r="J101">
            <v>100</v>
          </cell>
          <cell r="K101">
            <v>100</v>
          </cell>
          <cell r="L101">
            <v>100</v>
          </cell>
          <cell r="M101">
            <v>100</v>
          </cell>
          <cell r="N101">
            <v>100</v>
          </cell>
          <cell r="O101">
            <v>100</v>
          </cell>
          <cell r="P101">
            <v>100</v>
          </cell>
          <cell r="Q101">
            <v>1200</v>
          </cell>
          <cell r="R101">
            <v>50</v>
          </cell>
          <cell r="AD101">
            <v>50</v>
          </cell>
          <cell r="AQ101">
            <v>0</v>
          </cell>
          <cell r="BD101">
            <v>0</v>
          </cell>
          <cell r="BQ101">
            <v>0</v>
          </cell>
          <cell r="BR101">
            <v>1250</v>
          </cell>
        </row>
        <row r="102">
          <cell r="A102">
            <v>2</v>
          </cell>
          <cell r="B102" t="str">
            <v>0007</v>
          </cell>
          <cell r="C102" t="str">
            <v>000</v>
          </cell>
          <cell r="D102" t="str">
            <v>Borefields and Utilities subtotal</v>
          </cell>
          <cell r="E102">
            <v>246300</v>
          </cell>
          <cell r="F102">
            <v>246300</v>
          </cell>
          <cell r="G102">
            <v>238400</v>
          </cell>
          <cell r="H102">
            <v>242300</v>
          </cell>
          <cell r="I102">
            <v>238400</v>
          </cell>
          <cell r="J102">
            <v>246300</v>
          </cell>
          <cell r="K102">
            <v>246300</v>
          </cell>
          <cell r="L102">
            <v>222700</v>
          </cell>
          <cell r="M102">
            <v>246300</v>
          </cell>
          <cell r="N102">
            <v>238400</v>
          </cell>
          <cell r="O102">
            <v>246300</v>
          </cell>
          <cell r="P102">
            <v>296400</v>
          </cell>
          <cell r="Q102">
            <v>2954400</v>
          </cell>
          <cell r="R102">
            <v>151100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151100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3105500</v>
          </cell>
        </row>
        <row r="104">
          <cell r="A104">
            <v>2</v>
          </cell>
          <cell r="B104" t="str">
            <v>0008</v>
          </cell>
          <cell r="C104" t="str">
            <v>000</v>
          </cell>
          <cell r="D104" t="str">
            <v>Tailings Disposal and Storage</v>
          </cell>
        </row>
        <row r="105">
          <cell r="A105">
            <v>2</v>
          </cell>
          <cell r="B105" t="str">
            <v>0008</v>
          </cell>
          <cell r="C105" t="str">
            <v>106</v>
          </cell>
          <cell r="D105" t="str">
            <v xml:space="preserve"> wages ord time</v>
          </cell>
          <cell r="E105">
            <v>8000</v>
          </cell>
          <cell r="F105">
            <v>8000</v>
          </cell>
          <cell r="G105">
            <v>8000</v>
          </cell>
          <cell r="H105">
            <v>8000</v>
          </cell>
          <cell r="I105">
            <v>8000</v>
          </cell>
          <cell r="J105">
            <v>8000</v>
          </cell>
          <cell r="K105">
            <v>8000</v>
          </cell>
          <cell r="L105">
            <v>8000</v>
          </cell>
          <cell r="M105">
            <v>8000</v>
          </cell>
          <cell r="N105">
            <v>8000</v>
          </cell>
          <cell r="O105">
            <v>8000</v>
          </cell>
          <cell r="P105">
            <v>8000</v>
          </cell>
          <cell r="Q105">
            <v>96000</v>
          </cell>
          <cell r="R105">
            <v>4000</v>
          </cell>
          <cell r="AD105">
            <v>4000</v>
          </cell>
          <cell r="AQ105">
            <v>0</v>
          </cell>
          <cell r="BD105">
            <v>0</v>
          </cell>
          <cell r="BQ105">
            <v>0</v>
          </cell>
          <cell r="BR105">
            <v>100000</v>
          </cell>
        </row>
        <row r="106">
          <cell r="A106">
            <v>2</v>
          </cell>
          <cell r="B106" t="str">
            <v>0008</v>
          </cell>
          <cell r="C106" t="str">
            <v>107</v>
          </cell>
          <cell r="D106" t="str">
            <v xml:space="preserve"> wages overtime</v>
          </cell>
          <cell r="E106">
            <v>7600</v>
          </cell>
          <cell r="F106">
            <v>7600</v>
          </cell>
          <cell r="G106">
            <v>7600</v>
          </cell>
          <cell r="H106">
            <v>7600</v>
          </cell>
          <cell r="I106">
            <v>7600</v>
          </cell>
          <cell r="J106">
            <v>7600</v>
          </cell>
          <cell r="K106">
            <v>7600</v>
          </cell>
          <cell r="L106">
            <v>7600</v>
          </cell>
          <cell r="M106">
            <v>7600</v>
          </cell>
          <cell r="N106">
            <v>7600</v>
          </cell>
          <cell r="O106">
            <v>7600</v>
          </cell>
          <cell r="P106">
            <v>7600</v>
          </cell>
          <cell r="Q106">
            <v>91200</v>
          </cell>
          <cell r="R106">
            <v>3800</v>
          </cell>
          <cell r="AD106">
            <v>3800</v>
          </cell>
          <cell r="AQ106">
            <v>0</v>
          </cell>
          <cell r="BD106">
            <v>0</v>
          </cell>
          <cell r="BQ106">
            <v>0</v>
          </cell>
          <cell r="BR106">
            <v>95000</v>
          </cell>
        </row>
        <row r="107">
          <cell r="A107">
            <v>2</v>
          </cell>
          <cell r="B107" t="str">
            <v>0008</v>
          </cell>
          <cell r="C107" t="str">
            <v>112</v>
          </cell>
          <cell r="D107" t="str">
            <v xml:space="preserve"> contract labour- production</v>
          </cell>
          <cell r="E107">
            <v>2000</v>
          </cell>
          <cell r="F107">
            <v>2000</v>
          </cell>
          <cell r="G107">
            <v>2000</v>
          </cell>
          <cell r="H107">
            <v>2000</v>
          </cell>
          <cell r="I107">
            <v>2000</v>
          </cell>
          <cell r="J107">
            <v>2000</v>
          </cell>
          <cell r="K107">
            <v>2000</v>
          </cell>
          <cell r="L107">
            <v>2000</v>
          </cell>
          <cell r="M107">
            <v>2000</v>
          </cell>
          <cell r="N107">
            <v>2000</v>
          </cell>
          <cell r="O107">
            <v>2000</v>
          </cell>
          <cell r="P107">
            <v>2000</v>
          </cell>
          <cell r="Q107">
            <v>24000</v>
          </cell>
          <cell r="R107">
            <v>1000</v>
          </cell>
          <cell r="AD107">
            <v>1000</v>
          </cell>
          <cell r="AQ107">
            <v>0</v>
          </cell>
          <cell r="BD107">
            <v>0</v>
          </cell>
          <cell r="BQ107">
            <v>0</v>
          </cell>
          <cell r="BR107">
            <v>25000</v>
          </cell>
        </row>
        <row r="108">
          <cell r="A108">
            <v>2</v>
          </cell>
          <cell r="B108" t="str">
            <v>0008</v>
          </cell>
          <cell r="C108" t="str">
            <v>211</v>
          </cell>
          <cell r="D108" t="str">
            <v xml:space="preserve"> consultants - general</v>
          </cell>
          <cell r="E108">
            <v>1500</v>
          </cell>
          <cell r="F108">
            <v>1500</v>
          </cell>
          <cell r="G108">
            <v>1500</v>
          </cell>
          <cell r="H108">
            <v>1500</v>
          </cell>
          <cell r="I108">
            <v>1500</v>
          </cell>
          <cell r="J108">
            <v>1500</v>
          </cell>
          <cell r="K108">
            <v>1500</v>
          </cell>
          <cell r="L108">
            <v>1500</v>
          </cell>
          <cell r="M108">
            <v>1500</v>
          </cell>
          <cell r="N108">
            <v>1500</v>
          </cell>
          <cell r="O108">
            <v>1500</v>
          </cell>
          <cell r="P108">
            <v>1500</v>
          </cell>
          <cell r="Q108">
            <v>18000</v>
          </cell>
          <cell r="R108">
            <v>750</v>
          </cell>
          <cell r="AD108">
            <v>750</v>
          </cell>
          <cell r="AQ108">
            <v>0</v>
          </cell>
          <cell r="BD108">
            <v>0</v>
          </cell>
          <cell r="BQ108">
            <v>0</v>
          </cell>
          <cell r="BR108">
            <v>18750</v>
          </cell>
        </row>
        <row r="109">
          <cell r="A109">
            <v>2</v>
          </cell>
          <cell r="B109" t="str">
            <v>0008</v>
          </cell>
          <cell r="C109" t="str">
            <v>219</v>
          </cell>
          <cell r="D109" t="str">
            <v xml:space="preserve"> equipment hire -general</v>
          </cell>
          <cell r="E109">
            <v>6000</v>
          </cell>
          <cell r="F109">
            <v>6000</v>
          </cell>
          <cell r="G109">
            <v>6000</v>
          </cell>
          <cell r="H109">
            <v>6000</v>
          </cell>
          <cell r="I109">
            <v>6000</v>
          </cell>
          <cell r="J109">
            <v>6000</v>
          </cell>
          <cell r="K109">
            <v>6000</v>
          </cell>
          <cell r="L109">
            <v>6000</v>
          </cell>
          <cell r="M109">
            <v>6000</v>
          </cell>
          <cell r="N109">
            <v>6000</v>
          </cell>
          <cell r="O109">
            <v>6000</v>
          </cell>
          <cell r="P109">
            <v>6000</v>
          </cell>
          <cell r="Q109">
            <v>72000</v>
          </cell>
          <cell r="R109">
            <v>3000</v>
          </cell>
          <cell r="AD109">
            <v>3000</v>
          </cell>
          <cell r="AQ109">
            <v>0</v>
          </cell>
          <cell r="BD109">
            <v>0</v>
          </cell>
          <cell r="BQ109">
            <v>0</v>
          </cell>
          <cell r="BR109">
            <v>75000</v>
          </cell>
        </row>
        <row r="110">
          <cell r="A110">
            <v>2</v>
          </cell>
          <cell r="B110" t="str">
            <v>0008</v>
          </cell>
          <cell r="C110" t="str">
            <v>263</v>
          </cell>
          <cell r="D110" t="str">
            <v xml:space="preserve"> roadworks / dust suppression</v>
          </cell>
          <cell r="E110">
            <v>5200</v>
          </cell>
          <cell r="F110">
            <v>5200</v>
          </cell>
          <cell r="G110">
            <v>5200</v>
          </cell>
          <cell r="H110">
            <v>5200</v>
          </cell>
          <cell r="I110">
            <v>5200</v>
          </cell>
          <cell r="J110">
            <v>5200</v>
          </cell>
          <cell r="K110">
            <v>5200</v>
          </cell>
          <cell r="L110">
            <v>5200</v>
          </cell>
          <cell r="M110">
            <v>5200</v>
          </cell>
          <cell r="N110">
            <v>5200</v>
          </cell>
          <cell r="O110">
            <v>5200</v>
          </cell>
          <cell r="P110">
            <v>5200</v>
          </cell>
          <cell r="Q110">
            <v>62400</v>
          </cell>
          <cell r="R110">
            <v>2600</v>
          </cell>
          <cell r="AD110">
            <v>2600</v>
          </cell>
          <cell r="AQ110">
            <v>0</v>
          </cell>
          <cell r="BD110">
            <v>0</v>
          </cell>
          <cell r="BQ110">
            <v>0</v>
          </cell>
          <cell r="BR110">
            <v>65000</v>
          </cell>
        </row>
        <row r="111">
          <cell r="A111">
            <v>2</v>
          </cell>
          <cell r="B111" t="str">
            <v>0008</v>
          </cell>
          <cell r="C111" t="str">
            <v>265</v>
          </cell>
          <cell r="D111" t="str">
            <v xml:space="preserve"> rubbish removal/cleanup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3000</v>
          </cell>
          <cell r="J111">
            <v>3000</v>
          </cell>
          <cell r="K111">
            <v>3000</v>
          </cell>
          <cell r="L111">
            <v>3000</v>
          </cell>
          <cell r="M111">
            <v>3000</v>
          </cell>
          <cell r="N111">
            <v>3000</v>
          </cell>
          <cell r="O111">
            <v>3000</v>
          </cell>
          <cell r="P111">
            <v>3000</v>
          </cell>
          <cell r="Q111">
            <v>36000</v>
          </cell>
          <cell r="R111">
            <v>1500</v>
          </cell>
          <cell r="AD111">
            <v>1500</v>
          </cell>
          <cell r="AQ111">
            <v>0</v>
          </cell>
          <cell r="BD111">
            <v>0</v>
          </cell>
          <cell r="BQ111">
            <v>0</v>
          </cell>
          <cell r="BR111">
            <v>37500</v>
          </cell>
        </row>
        <row r="112">
          <cell r="A112">
            <v>2</v>
          </cell>
          <cell r="B112" t="str">
            <v>0008</v>
          </cell>
          <cell r="C112" t="str">
            <v>269</v>
          </cell>
          <cell r="D112" t="str">
            <v xml:space="preserve"> slimes cleanup</v>
          </cell>
          <cell r="E112">
            <v>1200</v>
          </cell>
          <cell r="F112">
            <v>1200</v>
          </cell>
          <cell r="G112">
            <v>1200</v>
          </cell>
          <cell r="H112">
            <v>1200</v>
          </cell>
          <cell r="I112">
            <v>1200</v>
          </cell>
          <cell r="J112">
            <v>1200</v>
          </cell>
          <cell r="K112">
            <v>1200</v>
          </cell>
          <cell r="L112">
            <v>1200</v>
          </cell>
          <cell r="M112">
            <v>1200</v>
          </cell>
          <cell r="N112">
            <v>1200</v>
          </cell>
          <cell r="O112">
            <v>1200</v>
          </cell>
          <cell r="P112">
            <v>1200</v>
          </cell>
          <cell r="Q112">
            <v>14400</v>
          </cell>
          <cell r="R112">
            <v>600</v>
          </cell>
          <cell r="AD112">
            <v>600</v>
          </cell>
          <cell r="AQ112">
            <v>0</v>
          </cell>
          <cell r="BD112">
            <v>0</v>
          </cell>
          <cell r="BQ112">
            <v>0</v>
          </cell>
          <cell r="BR112">
            <v>15000</v>
          </cell>
        </row>
        <row r="113">
          <cell r="A113">
            <v>2</v>
          </cell>
          <cell r="B113" t="str">
            <v>0008</v>
          </cell>
          <cell r="C113" t="str">
            <v>273</v>
          </cell>
          <cell r="D113" t="str">
            <v xml:space="preserve"> survey charges</v>
          </cell>
          <cell r="E113">
            <v>3200</v>
          </cell>
          <cell r="F113">
            <v>3200</v>
          </cell>
          <cell r="G113">
            <v>3200</v>
          </cell>
          <cell r="H113">
            <v>3200</v>
          </cell>
          <cell r="I113">
            <v>3200</v>
          </cell>
          <cell r="J113">
            <v>3200</v>
          </cell>
          <cell r="K113">
            <v>3200</v>
          </cell>
          <cell r="L113">
            <v>3200</v>
          </cell>
          <cell r="M113">
            <v>3200</v>
          </cell>
          <cell r="N113">
            <v>3200</v>
          </cell>
          <cell r="O113">
            <v>3200</v>
          </cell>
          <cell r="P113">
            <v>3200</v>
          </cell>
          <cell r="Q113">
            <v>38400</v>
          </cell>
          <cell r="R113">
            <v>1600</v>
          </cell>
          <cell r="AD113">
            <v>1600</v>
          </cell>
          <cell r="AQ113">
            <v>0</v>
          </cell>
          <cell r="BD113">
            <v>0</v>
          </cell>
          <cell r="BQ113">
            <v>0</v>
          </cell>
          <cell r="BR113">
            <v>40000</v>
          </cell>
        </row>
        <row r="114">
          <cell r="A114">
            <v>2</v>
          </cell>
          <cell r="B114" t="str">
            <v>0008</v>
          </cell>
          <cell r="C114" t="str">
            <v>275</v>
          </cell>
          <cell r="D114" t="str">
            <v xml:space="preserve"> embankment lifts</v>
          </cell>
          <cell r="E114">
            <v>40000</v>
          </cell>
          <cell r="F114">
            <v>40000</v>
          </cell>
          <cell r="G114">
            <v>40000</v>
          </cell>
          <cell r="H114">
            <v>40000</v>
          </cell>
          <cell r="I114">
            <v>40000</v>
          </cell>
          <cell r="J114">
            <v>40000</v>
          </cell>
          <cell r="K114">
            <v>40000</v>
          </cell>
          <cell r="L114">
            <v>40000</v>
          </cell>
          <cell r="M114">
            <v>40000</v>
          </cell>
          <cell r="N114">
            <v>40000</v>
          </cell>
          <cell r="O114">
            <v>40000</v>
          </cell>
          <cell r="P114">
            <v>40000</v>
          </cell>
          <cell r="Q114">
            <v>480000</v>
          </cell>
          <cell r="R114">
            <v>40000</v>
          </cell>
          <cell r="AD114">
            <v>40000</v>
          </cell>
          <cell r="AQ114">
            <v>0</v>
          </cell>
          <cell r="BD114">
            <v>0</v>
          </cell>
          <cell r="BQ114">
            <v>0</v>
          </cell>
          <cell r="BR114">
            <v>520000</v>
          </cell>
        </row>
        <row r="115">
          <cell r="A115">
            <v>2</v>
          </cell>
          <cell r="B115" t="str">
            <v>0008</v>
          </cell>
          <cell r="C115" t="str">
            <v>312</v>
          </cell>
          <cell r="D115" t="str">
            <v xml:space="preserve"> decant liners</v>
          </cell>
          <cell r="E115">
            <v>1100</v>
          </cell>
          <cell r="F115">
            <v>1100</v>
          </cell>
          <cell r="G115">
            <v>1100</v>
          </cell>
          <cell r="H115">
            <v>1100</v>
          </cell>
          <cell r="I115">
            <v>1100</v>
          </cell>
          <cell r="J115">
            <v>1100</v>
          </cell>
          <cell r="K115">
            <v>1100</v>
          </cell>
          <cell r="L115">
            <v>1100</v>
          </cell>
          <cell r="M115">
            <v>1100</v>
          </cell>
          <cell r="N115">
            <v>1100</v>
          </cell>
          <cell r="O115">
            <v>1100</v>
          </cell>
          <cell r="P115">
            <v>1100</v>
          </cell>
          <cell r="Q115">
            <v>13200</v>
          </cell>
          <cell r="R115">
            <v>550</v>
          </cell>
          <cell r="AD115">
            <v>550</v>
          </cell>
          <cell r="AQ115">
            <v>0</v>
          </cell>
          <cell r="BD115">
            <v>0</v>
          </cell>
          <cell r="BQ115">
            <v>0</v>
          </cell>
          <cell r="BR115">
            <v>13750</v>
          </cell>
        </row>
        <row r="116">
          <cell r="A116">
            <v>2</v>
          </cell>
          <cell r="B116" t="str">
            <v>0008</v>
          </cell>
          <cell r="C116" t="str">
            <v>313</v>
          </cell>
          <cell r="D116" t="str">
            <v xml:space="preserve"> diesel</v>
          </cell>
          <cell r="E116">
            <v>2000</v>
          </cell>
          <cell r="F116">
            <v>2000</v>
          </cell>
          <cell r="G116">
            <v>1900</v>
          </cell>
          <cell r="H116">
            <v>1900</v>
          </cell>
          <cell r="I116">
            <v>1900</v>
          </cell>
          <cell r="J116">
            <v>2000</v>
          </cell>
          <cell r="K116">
            <v>2000</v>
          </cell>
          <cell r="L116">
            <v>1800</v>
          </cell>
          <cell r="M116">
            <v>2000</v>
          </cell>
          <cell r="N116">
            <v>1900</v>
          </cell>
          <cell r="O116">
            <v>2000</v>
          </cell>
          <cell r="P116">
            <v>1900</v>
          </cell>
          <cell r="Q116">
            <v>23300</v>
          </cell>
          <cell r="R116">
            <v>1000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1000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Q116">
            <v>0</v>
          </cell>
          <cell r="BR116">
            <v>24300</v>
          </cell>
        </row>
        <row r="117">
          <cell r="A117">
            <v>2</v>
          </cell>
          <cell r="B117" t="str">
            <v>0008</v>
          </cell>
          <cell r="C117" t="str">
            <v>319</v>
          </cell>
          <cell r="D117" t="str">
            <v xml:space="preserve"> first aid/ safety equipment</v>
          </cell>
          <cell r="E117">
            <v>200</v>
          </cell>
          <cell r="F117">
            <v>200</v>
          </cell>
          <cell r="G117">
            <v>200</v>
          </cell>
          <cell r="H117">
            <v>200</v>
          </cell>
          <cell r="I117">
            <v>200</v>
          </cell>
          <cell r="J117">
            <v>200</v>
          </cell>
          <cell r="K117">
            <v>200</v>
          </cell>
          <cell r="L117">
            <v>200</v>
          </cell>
          <cell r="M117">
            <v>200</v>
          </cell>
          <cell r="N117">
            <v>200</v>
          </cell>
          <cell r="O117">
            <v>200</v>
          </cell>
          <cell r="P117">
            <v>200</v>
          </cell>
          <cell r="Q117">
            <v>2400</v>
          </cell>
          <cell r="R117">
            <v>100</v>
          </cell>
          <cell r="AD117">
            <v>100</v>
          </cell>
          <cell r="AQ117">
            <v>0</v>
          </cell>
          <cell r="BD117">
            <v>0</v>
          </cell>
          <cell r="BQ117">
            <v>0</v>
          </cell>
          <cell r="BR117">
            <v>2500</v>
          </cell>
        </row>
        <row r="118">
          <cell r="A118">
            <v>2</v>
          </cell>
          <cell r="B118" t="str">
            <v>0008</v>
          </cell>
          <cell r="C118" t="str">
            <v>342</v>
          </cell>
          <cell r="D118" t="str">
            <v xml:space="preserve"> consumables - general</v>
          </cell>
          <cell r="E118">
            <v>1200</v>
          </cell>
          <cell r="F118">
            <v>1200</v>
          </cell>
          <cell r="G118">
            <v>1200</v>
          </cell>
          <cell r="H118">
            <v>1200</v>
          </cell>
          <cell r="I118">
            <v>1200</v>
          </cell>
          <cell r="J118">
            <v>1200</v>
          </cell>
          <cell r="K118">
            <v>1200</v>
          </cell>
          <cell r="L118">
            <v>1200</v>
          </cell>
          <cell r="M118">
            <v>1200</v>
          </cell>
          <cell r="N118">
            <v>1200</v>
          </cell>
          <cell r="O118">
            <v>1200</v>
          </cell>
          <cell r="P118">
            <v>1200</v>
          </cell>
          <cell r="Q118">
            <v>14400</v>
          </cell>
          <cell r="R118">
            <v>600</v>
          </cell>
          <cell r="AD118">
            <v>600</v>
          </cell>
          <cell r="AQ118">
            <v>0</v>
          </cell>
          <cell r="BD118">
            <v>0</v>
          </cell>
          <cell r="BQ118">
            <v>0</v>
          </cell>
          <cell r="BR118">
            <v>15000</v>
          </cell>
        </row>
        <row r="119">
          <cell r="A119">
            <v>2</v>
          </cell>
          <cell r="B119" t="str">
            <v>0008</v>
          </cell>
          <cell r="C119" t="str">
            <v>431</v>
          </cell>
          <cell r="D119" t="str">
            <v xml:space="preserve"> piping &amp; accessories</v>
          </cell>
          <cell r="E119">
            <v>10000</v>
          </cell>
          <cell r="F119">
            <v>10000</v>
          </cell>
          <cell r="G119">
            <v>10000</v>
          </cell>
          <cell r="H119">
            <v>10000</v>
          </cell>
          <cell r="I119">
            <v>10000</v>
          </cell>
          <cell r="J119">
            <v>10000</v>
          </cell>
          <cell r="K119">
            <v>10000</v>
          </cell>
          <cell r="L119">
            <v>10000</v>
          </cell>
          <cell r="M119">
            <v>10000</v>
          </cell>
          <cell r="N119">
            <v>10000</v>
          </cell>
          <cell r="O119">
            <v>10000</v>
          </cell>
          <cell r="P119">
            <v>10000</v>
          </cell>
          <cell r="Q119">
            <v>120000</v>
          </cell>
          <cell r="R119">
            <v>5000</v>
          </cell>
          <cell r="AD119">
            <v>5000</v>
          </cell>
          <cell r="AQ119">
            <v>0</v>
          </cell>
          <cell r="BD119">
            <v>0</v>
          </cell>
          <cell r="BQ119">
            <v>0</v>
          </cell>
          <cell r="BR119">
            <v>125000</v>
          </cell>
        </row>
        <row r="120">
          <cell r="A120">
            <v>2</v>
          </cell>
          <cell r="B120" t="str">
            <v>0008</v>
          </cell>
          <cell r="C120" t="str">
            <v>432</v>
          </cell>
          <cell r="D120" t="str">
            <v xml:space="preserve"> consumables - mechanical</v>
          </cell>
          <cell r="E120">
            <v>3000</v>
          </cell>
          <cell r="F120">
            <v>3000</v>
          </cell>
          <cell r="G120">
            <v>3000</v>
          </cell>
          <cell r="H120">
            <v>3000</v>
          </cell>
          <cell r="I120">
            <v>3000</v>
          </cell>
          <cell r="J120">
            <v>3000</v>
          </cell>
          <cell r="K120">
            <v>3000</v>
          </cell>
          <cell r="L120">
            <v>3000</v>
          </cell>
          <cell r="M120">
            <v>3000</v>
          </cell>
          <cell r="N120">
            <v>3000</v>
          </cell>
          <cell r="O120">
            <v>3000</v>
          </cell>
          <cell r="P120">
            <v>3000</v>
          </cell>
          <cell r="Q120">
            <v>36000</v>
          </cell>
          <cell r="R120">
            <v>1500</v>
          </cell>
          <cell r="AD120">
            <v>1500</v>
          </cell>
          <cell r="AQ120">
            <v>0</v>
          </cell>
          <cell r="BD120">
            <v>0</v>
          </cell>
          <cell r="BQ120">
            <v>0</v>
          </cell>
          <cell r="BR120">
            <v>37500</v>
          </cell>
        </row>
        <row r="121">
          <cell r="A121">
            <v>2</v>
          </cell>
          <cell r="B121" t="str">
            <v>0008</v>
          </cell>
          <cell r="C121" t="str">
            <v>000</v>
          </cell>
          <cell r="D121" t="str">
            <v>Tailings Disposal and Storage subtotal</v>
          </cell>
          <cell r="E121">
            <v>95200</v>
          </cell>
          <cell r="F121">
            <v>95200</v>
          </cell>
          <cell r="G121">
            <v>95100</v>
          </cell>
          <cell r="H121">
            <v>95100</v>
          </cell>
          <cell r="I121">
            <v>95100</v>
          </cell>
          <cell r="J121">
            <v>95200</v>
          </cell>
          <cell r="K121">
            <v>95200</v>
          </cell>
          <cell r="L121">
            <v>95000</v>
          </cell>
          <cell r="M121">
            <v>95200</v>
          </cell>
          <cell r="N121">
            <v>95100</v>
          </cell>
          <cell r="O121">
            <v>95200</v>
          </cell>
          <cell r="P121">
            <v>95100</v>
          </cell>
          <cell r="Q121">
            <v>1141700</v>
          </cell>
          <cell r="R121">
            <v>67600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67600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1209300</v>
          </cell>
        </row>
        <row r="123">
          <cell r="A123">
            <v>2</v>
          </cell>
          <cell r="B123" t="str">
            <v>0009</v>
          </cell>
          <cell r="C123" t="str">
            <v>000</v>
          </cell>
          <cell r="D123" t="str">
            <v>Management and Supervision</v>
          </cell>
        </row>
        <row r="124">
          <cell r="A124">
            <v>2</v>
          </cell>
          <cell r="B124" t="str">
            <v>0009</v>
          </cell>
          <cell r="C124" t="str">
            <v>101</v>
          </cell>
          <cell r="D124" t="str">
            <v xml:space="preserve"> salaries</v>
          </cell>
          <cell r="E124">
            <v>57100</v>
          </cell>
          <cell r="F124">
            <v>57100</v>
          </cell>
          <cell r="G124">
            <v>57100</v>
          </cell>
          <cell r="H124">
            <v>57100</v>
          </cell>
          <cell r="I124">
            <v>57100</v>
          </cell>
          <cell r="J124">
            <v>57100</v>
          </cell>
          <cell r="K124">
            <v>57100</v>
          </cell>
          <cell r="L124">
            <v>57100</v>
          </cell>
          <cell r="M124">
            <v>57100</v>
          </cell>
          <cell r="N124">
            <v>57100</v>
          </cell>
          <cell r="O124">
            <v>57100</v>
          </cell>
          <cell r="P124">
            <v>57100</v>
          </cell>
          <cell r="Q124">
            <v>685200</v>
          </cell>
          <cell r="R124">
            <v>28550</v>
          </cell>
          <cell r="AD124">
            <v>28550</v>
          </cell>
          <cell r="BQ124">
            <v>0</v>
          </cell>
          <cell r="BR124">
            <v>713750</v>
          </cell>
        </row>
        <row r="125">
          <cell r="A125">
            <v>2</v>
          </cell>
          <cell r="B125" t="str">
            <v>0009</v>
          </cell>
          <cell r="C125" t="str">
            <v>102</v>
          </cell>
          <cell r="D125" t="str">
            <v xml:space="preserve"> staff housing subsidy</v>
          </cell>
          <cell r="E125">
            <v>4000</v>
          </cell>
          <cell r="F125">
            <v>4000</v>
          </cell>
          <cell r="G125">
            <v>4000</v>
          </cell>
          <cell r="H125">
            <v>4000</v>
          </cell>
          <cell r="I125">
            <v>4000</v>
          </cell>
          <cell r="J125">
            <v>4000</v>
          </cell>
          <cell r="K125">
            <v>4000</v>
          </cell>
          <cell r="L125">
            <v>4000</v>
          </cell>
          <cell r="M125">
            <v>4000</v>
          </cell>
          <cell r="N125">
            <v>4000</v>
          </cell>
          <cell r="O125">
            <v>4000</v>
          </cell>
          <cell r="P125">
            <v>4000</v>
          </cell>
          <cell r="Q125">
            <v>48000</v>
          </cell>
          <cell r="R125">
            <v>2000</v>
          </cell>
          <cell r="AD125">
            <v>2000</v>
          </cell>
          <cell r="BQ125">
            <v>0</v>
          </cell>
          <cell r="BR125">
            <v>50000</v>
          </cell>
        </row>
        <row r="126">
          <cell r="A126">
            <v>2</v>
          </cell>
          <cell r="B126" t="str">
            <v>0009</v>
          </cell>
          <cell r="C126" t="str">
            <v>112</v>
          </cell>
          <cell r="D126" t="str">
            <v xml:space="preserve"> contract labour- production</v>
          </cell>
          <cell r="E126">
            <v>500</v>
          </cell>
          <cell r="F126">
            <v>500</v>
          </cell>
          <cell r="G126">
            <v>500</v>
          </cell>
          <cell r="H126">
            <v>500</v>
          </cell>
          <cell r="I126">
            <v>500</v>
          </cell>
          <cell r="J126">
            <v>500</v>
          </cell>
          <cell r="K126">
            <v>500</v>
          </cell>
          <cell r="L126">
            <v>500</v>
          </cell>
          <cell r="M126">
            <v>500</v>
          </cell>
          <cell r="N126">
            <v>500</v>
          </cell>
          <cell r="O126">
            <v>500</v>
          </cell>
          <cell r="P126">
            <v>500</v>
          </cell>
          <cell r="Q126">
            <v>6000</v>
          </cell>
          <cell r="R126">
            <v>250</v>
          </cell>
          <cell r="AD126">
            <v>250</v>
          </cell>
          <cell r="BQ126">
            <v>0</v>
          </cell>
          <cell r="BR126">
            <v>6250</v>
          </cell>
        </row>
        <row r="127">
          <cell r="A127">
            <v>2</v>
          </cell>
          <cell r="B127" t="str">
            <v>0009</v>
          </cell>
          <cell r="C127" t="str">
            <v>208</v>
          </cell>
          <cell r="D127" t="str">
            <v xml:space="preserve"> computer charges - process control computer</v>
          </cell>
          <cell r="E127">
            <v>2600</v>
          </cell>
          <cell r="F127">
            <v>2600</v>
          </cell>
          <cell r="G127">
            <v>2600</v>
          </cell>
          <cell r="H127">
            <v>2600</v>
          </cell>
          <cell r="I127">
            <v>2600</v>
          </cell>
          <cell r="J127">
            <v>2600</v>
          </cell>
          <cell r="K127">
            <v>2600</v>
          </cell>
          <cell r="L127">
            <v>2600</v>
          </cell>
          <cell r="M127">
            <v>2600</v>
          </cell>
          <cell r="N127">
            <v>2600</v>
          </cell>
          <cell r="O127">
            <v>2600</v>
          </cell>
          <cell r="P127">
            <v>2600</v>
          </cell>
          <cell r="Q127">
            <v>31200</v>
          </cell>
          <cell r="R127">
            <v>1300</v>
          </cell>
          <cell r="AD127">
            <v>1300</v>
          </cell>
          <cell r="BQ127">
            <v>0</v>
          </cell>
          <cell r="BR127">
            <v>32500</v>
          </cell>
        </row>
        <row r="128">
          <cell r="A128">
            <v>2</v>
          </cell>
          <cell r="B128" t="str">
            <v>0009</v>
          </cell>
          <cell r="C128" t="str">
            <v>211</v>
          </cell>
          <cell r="D128" t="str">
            <v xml:space="preserve"> consultants - general</v>
          </cell>
          <cell r="E128">
            <v>500</v>
          </cell>
          <cell r="F128">
            <v>500</v>
          </cell>
          <cell r="G128">
            <v>500</v>
          </cell>
          <cell r="H128">
            <v>500</v>
          </cell>
          <cell r="I128">
            <v>500</v>
          </cell>
          <cell r="J128">
            <v>500</v>
          </cell>
          <cell r="K128">
            <v>500</v>
          </cell>
          <cell r="L128">
            <v>500</v>
          </cell>
          <cell r="M128">
            <v>500</v>
          </cell>
          <cell r="N128">
            <v>500</v>
          </cell>
          <cell r="O128">
            <v>500</v>
          </cell>
          <cell r="P128">
            <v>500</v>
          </cell>
          <cell r="Q128">
            <v>6000</v>
          </cell>
          <cell r="R128">
            <v>250</v>
          </cell>
          <cell r="AD128">
            <v>250</v>
          </cell>
          <cell r="BQ128">
            <v>0</v>
          </cell>
          <cell r="BR128">
            <v>6250</v>
          </cell>
        </row>
        <row r="129">
          <cell r="A129">
            <v>2</v>
          </cell>
          <cell r="B129" t="str">
            <v>0009</v>
          </cell>
          <cell r="C129" t="str">
            <v>215</v>
          </cell>
          <cell r="D129" t="str">
            <v xml:space="preserve"> donations/contributions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  <cell r="L129">
            <v>100</v>
          </cell>
          <cell r="M129">
            <v>100</v>
          </cell>
          <cell r="N129">
            <v>100</v>
          </cell>
          <cell r="O129">
            <v>100</v>
          </cell>
          <cell r="P129">
            <v>100</v>
          </cell>
          <cell r="Q129">
            <v>1200</v>
          </cell>
          <cell r="R129">
            <v>50</v>
          </cell>
          <cell r="AD129">
            <v>50</v>
          </cell>
          <cell r="BQ129">
            <v>0</v>
          </cell>
          <cell r="BR129">
            <v>1250</v>
          </cell>
        </row>
        <row r="130">
          <cell r="A130">
            <v>2</v>
          </cell>
          <cell r="B130" t="str">
            <v>0009</v>
          </cell>
          <cell r="C130" t="str">
            <v>223</v>
          </cell>
          <cell r="D130" t="str">
            <v xml:space="preserve"> freight unallocated</v>
          </cell>
          <cell r="E130">
            <v>2000</v>
          </cell>
          <cell r="F130">
            <v>2000</v>
          </cell>
          <cell r="G130">
            <v>2000</v>
          </cell>
          <cell r="H130">
            <v>2000</v>
          </cell>
          <cell r="I130">
            <v>2000</v>
          </cell>
          <cell r="J130">
            <v>2000</v>
          </cell>
          <cell r="K130">
            <v>2000</v>
          </cell>
          <cell r="L130">
            <v>2000</v>
          </cell>
          <cell r="M130">
            <v>2000</v>
          </cell>
          <cell r="N130">
            <v>2000</v>
          </cell>
          <cell r="O130">
            <v>2000</v>
          </cell>
          <cell r="P130">
            <v>2000</v>
          </cell>
          <cell r="Q130">
            <v>24000</v>
          </cell>
          <cell r="R130">
            <v>1000</v>
          </cell>
          <cell r="AD130">
            <v>1000</v>
          </cell>
          <cell r="BQ130">
            <v>0</v>
          </cell>
          <cell r="BR130">
            <v>25000</v>
          </cell>
        </row>
        <row r="131">
          <cell r="A131">
            <v>2</v>
          </cell>
          <cell r="B131" t="str">
            <v>0009</v>
          </cell>
          <cell r="C131" t="str">
            <v>241</v>
          </cell>
          <cell r="D131" t="str">
            <v xml:space="preserve"> licences &amp; fees</v>
          </cell>
          <cell r="E131">
            <v>350</v>
          </cell>
          <cell r="F131">
            <v>350</v>
          </cell>
          <cell r="G131">
            <v>350</v>
          </cell>
          <cell r="H131">
            <v>350</v>
          </cell>
          <cell r="I131">
            <v>350</v>
          </cell>
          <cell r="J131">
            <v>350</v>
          </cell>
          <cell r="K131">
            <v>350</v>
          </cell>
          <cell r="L131">
            <v>350</v>
          </cell>
          <cell r="M131">
            <v>350</v>
          </cell>
          <cell r="N131">
            <v>350</v>
          </cell>
          <cell r="O131">
            <v>350</v>
          </cell>
          <cell r="P131">
            <v>350</v>
          </cell>
          <cell r="Q131">
            <v>4200</v>
          </cell>
          <cell r="R131">
            <v>175</v>
          </cell>
          <cell r="AD131">
            <v>175</v>
          </cell>
          <cell r="BQ131">
            <v>0</v>
          </cell>
          <cell r="BR131">
            <v>4375</v>
          </cell>
        </row>
        <row r="132">
          <cell r="A132">
            <v>2</v>
          </cell>
          <cell r="B132" t="str">
            <v>0009</v>
          </cell>
          <cell r="C132" t="str">
            <v>249</v>
          </cell>
          <cell r="D132" t="str">
            <v xml:space="preserve"> printing &amp; stationery</v>
          </cell>
          <cell r="E132">
            <v>150</v>
          </cell>
          <cell r="F132">
            <v>150</v>
          </cell>
          <cell r="G132">
            <v>150</v>
          </cell>
          <cell r="H132">
            <v>150</v>
          </cell>
          <cell r="I132">
            <v>150</v>
          </cell>
          <cell r="J132">
            <v>150</v>
          </cell>
          <cell r="K132">
            <v>150</v>
          </cell>
          <cell r="L132">
            <v>150</v>
          </cell>
          <cell r="M132">
            <v>150</v>
          </cell>
          <cell r="N132">
            <v>150</v>
          </cell>
          <cell r="O132">
            <v>150</v>
          </cell>
          <cell r="P132">
            <v>150</v>
          </cell>
          <cell r="Q132">
            <v>1800</v>
          </cell>
          <cell r="R132">
            <v>75</v>
          </cell>
          <cell r="AD132">
            <v>75</v>
          </cell>
          <cell r="BQ132">
            <v>0</v>
          </cell>
          <cell r="BR132">
            <v>1875</v>
          </cell>
        </row>
        <row r="133">
          <cell r="A133">
            <v>2</v>
          </cell>
          <cell r="B133" t="str">
            <v>0009</v>
          </cell>
          <cell r="C133" t="str">
            <v>255</v>
          </cell>
          <cell r="D133" t="str">
            <v xml:space="preserve"> recruitment &amp; relocation</v>
          </cell>
          <cell r="E133">
            <v>1200</v>
          </cell>
          <cell r="F133">
            <v>1200</v>
          </cell>
          <cell r="G133">
            <v>1200</v>
          </cell>
          <cell r="H133">
            <v>1200</v>
          </cell>
          <cell r="I133">
            <v>1200</v>
          </cell>
          <cell r="J133">
            <v>1200</v>
          </cell>
          <cell r="K133">
            <v>1200</v>
          </cell>
          <cell r="L133">
            <v>1200</v>
          </cell>
          <cell r="M133">
            <v>1200</v>
          </cell>
          <cell r="N133">
            <v>1200</v>
          </cell>
          <cell r="O133">
            <v>1200</v>
          </cell>
          <cell r="P133">
            <v>1200</v>
          </cell>
          <cell r="Q133">
            <v>14400</v>
          </cell>
          <cell r="R133">
            <v>600</v>
          </cell>
          <cell r="AD133">
            <v>600</v>
          </cell>
          <cell r="BQ133">
            <v>0</v>
          </cell>
          <cell r="BR133">
            <v>15000</v>
          </cell>
        </row>
        <row r="134">
          <cell r="A134">
            <v>2</v>
          </cell>
          <cell r="B134" t="str">
            <v>0009</v>
          </cell>
          <cell r="C134" t="str">
            <v>277</v>
          </cell>
          <cell r="D134" t="str">
            <v xml:space="preserve"> tax - FBT</v>
          </cell>
          <cell r="E134">
            <v>4500</v>
          </cell>
          <cell r="F134">
            <v>4500</v>
          </cell>
          <cell r="G134">
            <v>4500</v>
          </cell>
          <cell r="H134">
            <v>4500</v>
          </cell>
          <cell r="I134">
            <v>4500</v>
          </cell>
          <cell r="J134">
            <v>4500</v>
          </cell>
          <cell r="K134">
            <v>4500</v>
          </cell>
          <cell r="L134">
            <v>4500</v>
          </cell>
          <cell r="M134">
            <v>4500</v>
          </cell>
          <cell r="N134">
            <v>4500</v>
          </cell>
          <cell r="O134">
            <v>4500</v>
          </cell>
          <cell r="P134">
            <v>4500</v>
          </cell>
          <cell r="Q134">
            <v>54000</v>
          </cell>
          <cell r="R134">
            <v>2250</v>
          </cell>
          <cell r="AD134">
            <v>2250</v>
          </cell>
          <cell r="BQ134">
            <v>0</v>
          </cell>
          <cell r="BR134">
            <v>56250</v>
          </cell>
        </row>
        <row r="135">
          <cell r="A135">
            <v>2</v>
          </cell>
          <cell r="B135" t="str">
            <v>0009</v>
          </cell>
          <cell r="C135" t="str">
            <v>285</v>
          </cell>
          <cell r="D135" t="str">
            <v xml:space="preserve"> training courses/seminars</v>
          </cell>
          <cell r="E135">
            <v>4600</v>
          </cell>
          <cell r="F135">
            <v>4600</v>
          </cell>
          <cell r="G135">
            <v>4600</v>
          </cell>
          <cell r="H135">
            <v>4600</v>
          </cell>
          <cell r="I135">
            <v>4600</v>
          </cell>
          <cell r="J135">
            <v>4600</v>
          </cell>
          <cell r="K135">
            <v>4600</v>
          </cell>
          <cell r="L135">
            <v>4600</v>
          </cell>
          <cell r="M135">
            <v>4600</v>
          </cell>
          <cell r="N135">
            <v>4600</v>
          </cell>
          <cell r="O135">
            <v>4600</v>
          </cell>
          <cell r="P135">
            <v>4600</v>
          </cell>
          <cell r="Q135">
            <v>55200</v>
          </cell>
          <cell r="R135">
            <v>2300</v>
          </cell>
          <cell r="AD135">
            <v>2300</v>
          </cell>
          <cell r="BQ135">
            <v>0</v>
          </cell>
          <cell r="BR135">
            <v>57500</v>
          </cell>
        </row>
        <row r="136">
          <cell r="A136">
            <v>2</v>
          </cell>
          <cell r="B136" t="str">
            <v>0009</v>
          </cell>
          <cell r="C136" t="str">
            <v>286</v>
          </cell>
          <cell r="D136" t="str">
            <v xml:space="preserve"> travel &amp; accommodation - training</v>
          </cell>
          <cell r="E136">
            <v>3400</v>
          </cell>
          <cell r="F136">
            <v>3400</v>
          </cell>
          <cell r="G136">
            <v>3400</v>
          </cell>
          <cell r="H136">
            <v>3400</v>
          </cell>
          <cell r="I136">
            <v>3400</v>
          </cell>
          <cell r="J136">
            <v>3400</v>
          </cell>
          <cell r="K136">
            <v>3400</v>
          </cell>
          <cell r="L136">
            <v>3400</v>
          </cell>
          <cell r="M136">
            <v>3400</v>
          </cell>
          <cell r="N136">
            <v>3400</v>
          </cell>
          <cell r="O136">
            <v>3400</v>
          </cell>
          <cell r="P136">
            <v>3400</v>
          </cell>
          <cell r="Q136">
            <v>40800</v>
          </cell>
          <cell r="R136">
            <v>1700</v>
          </cell>
          <cell r="AD136">
            <v>1700</v>
          </cell>
          <cell r="BQ136">
            <v>0</v>
          </cell>
          <cell r="BR136">
            <v>42500</v>
          </cell>
        </row>
        <row r="137">
          <cell r="A137">
            <v>2</v>
          </cell>
          <cell r="B137" t="str">
            <v>0009</v>
          </cell>
          <cell r="C137" t="str">
            <v>289</v>
          </cell>
          <cell r="D137" t="str">
            <v xml:space="preserve"> travel &amp; accommodation - general</v>
          </cell>
          <cell r="E137">
            <v>800</v>
          </cell>
          <cell r="F137">
            <v>800</v>
          </cell>
          <cell r="G137">
            <v>800</v>
          </cell>
          <cell r="H137">
            <v>800</v>
          </cell>
          <cell r="I137">
            <v>800</v>
          </cell>
          <cell r="J137">
            <v>800</v>
          </cell>
          <cell r="K137">
            <v>800</v>
          </cell>
          <cell r="L137">
            <v>800</v>
          </cell>
          <cell r="M137">
            <v>800</v>
          </cell>
          <cell r="N137">
            <v>800</v>
          </cell>
          <cell r="O137">
            <v>800</v>
          </cell>
          <cell r="P137">
            <v>800</v>
          </cell>
          <cell r="Q137">
            <v>9600</v>
          </cell>
          <cell r="R137">
            <v>400</v>
          </cell>
          <cell r="AD137">
            <v>400</v>
          </cell>
          <cell r="BQ137">
            <v>0</v>
          </cell>
          <cell r="BR137">
            <v>10000</v>
          </cell>
        </row>
        <row r="138">
          <cell r="A138">
            <v>2</v>
          </cell>
          <cell r="B138" t="str">
            <v>0009</v>
          </cell>
          <cell r="C138" t="str">
            <v>291</v>
          </cell>
          <cell r="D138" t="str">
            <v xml:space="preserve"> vehicle hire</v>
          </cell>
          <cell r="E138">
            <v>500</v>
          </cell>
          <cell r="F138">
            <v>500</v>
          </cell>
          <cell r="G138">
            <v>500</v>
          </cell>
          <cell r="H138">
            <v>500</v>
          </cell>
          <cell r="I138">
            <v>500</v>
          </cell>
          <cell r="J138">
            <v>500</v>
          </cell>
          <cell r="K138">
            <v>500</v>
          </cell>
          <cell r="L138">
            <v>500</v>
          </cell>
          <cell r="M138">
            <v>500</v>
          </cell>
          <cell r="N138">
            <v>500</v>
          </cell>
          <cell r="O138">
            <v>500</v>
          </cell>
          <cell r="P138">
            <v>500</v>
          </cell>
          <cell r="Q138">
            <v>6000</v>
          </cell>
          <cell r="R138">
            <v>250</v>
          </cell>
          <cell r="AD138">
            <v>250</v>
          </cell>
          <cell r="BQ138">
            <v>0</v>
          </cell>
          <cell r="BR138">
            <v>6250</v>
          </cell>
        </row>
        <row r="139">
          <cell r="A139">
            <v>2</v>
          </cell>
          <cell r="B139" t="str">
            <v>0009</v>
          </cell>
          <cell r="C139" t="str">
            <v>313</v>
          </cell>
          <cell r="D139" t="str">
            <v xml:space="preserve"> diesel</v>
          </cell>
          <cell r="E139">
            <v>500</v>
          </cell>
          <cell r="F139">
            <v>500</v>
          </cell>
          <cell r="G139">
            <v>500</v>
          </cell>
          <cell r="H139">
            <v>500</v>
          </cell>
          <cell r="I139">
            <v>500</v>
          </cell>
          <cell r="J139">
            <v>500</v>
          </cell>
          <cell r="K139">
            <v>500</v>
          </cell>
          <cell r="L139">
            <v>400</v>
          </cell>
          <cell r="M139">
            <v>500</v>
          </cell>
          <cell r="N139">
            <v>500</v>
          </cell>
          <cell r="O139">
            <v>500</v>
          </cell>
          <cell r="P139">
            <v>500</v>
          </cell>
          <cell r="Q139">
            <v>5900</v>
          </cell>
          <cell r="R139">
            <v>200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200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Q139">
            <v>0</v>
          </cell>
          <cell r="BR139">
            <v>6100</v>
          </cell>
        </row>
        <row r="140">
          <cell r="A140">
            <v>2</v>
          </cell>
          <cell r="B140" t="str">
            <v>0009</v>
          </cell>
          <cell r="C140" t="str">
            <v>319</v>
          </cell>
          <cell r="D140" t="str">
            <v xml:space="preserve"> first aid/safety equipment</v>
          </cell>
          <cell r="E140">
            <v>100</v>
          </cell>
          <cell r="F140">
            <v>100</v>
          </cell>
          <cell r="G140">
            <v>100</v>
          </cell>
          <cell r="H140">
            <v>100</v>
          </cell>
          <cell r="I140">
            <v>100</v>
          </cell>
          <cell r="J140">
            <v>100</v>
          </cell>
          <cell r="K140">
            <v>100</v>
          </cell>
          <cell r="L140">
            <v>100</v>
          </cell>
          <cell r="M140">
            <v>100</v>
          </cell>
          <cell r="N140">
            <v>100</v>
          </cell>
          <cell r="O140">
            <v>100</v>
          </cell>
          <cell r="P140">
            <v>100</v>
          </cell>
          <cell r="Q140">
            <v>1200</v>
          </cell>
          <cell r="R140">
            <v>50</v>
          </cell>
          <cell r="AD140">
            <v>50</v>
          </cell>
          <cell r="AQ140">
            <v>0</v>
          </cell>
          <cell r="BD140">
            <v>0</v>
          </cell>
          <cell r="BQ140">
            <v>0</v>
          </cell>
          <cell r="BR140">
            <v>1250</v>
          </cell>
        </row>
        <row r="141">
          <cell r="A141">
            <v>2</v>
          </cell>
          <cell r="B141" t="str">
            <v>0009</v>
          </cell>
          <cell r="C141" t="str">
            <v>344</v>
          </cell>
          <cell r="D141" t="str">
            <v xml:space="preserve"> office equipment</v>
          </cell>
          <cell r="E141">
            <v>150</v>
          </cell>
          <cell r="F141">
            <v>150</v>
          </cell>
          <cell r="G141">
            <v>150</v>
          </cell>
          <cell r="H141">
            <v>150</v>
          </cell>
          <cell r="I141">
            <v>150</v>
          </cell>
          <cell r="J141">
            <v>150</v>
          </cell>
          <cell r="K141">
            <v>150</v>
          </cell>
          <cell r="L141">
            <v>150</v>
          </cell>
          <cell r="M141">
            <v>150</v>
          </cell>
          <cell r="N141">
            <v>150</v>
          </cell>
          <cell r="O141">
            <v>150</v>
          </cell>
          <cell r="P141">
            <v>150</v>
          </cell>
          <cell r="Q141">
            <v>1800</v>
          </cell>
          <cell r="R141">
            <v>75</v>
          </cell>
          <cell r="AD141">
            <v>75</v>
          </cell>
          <cell r="AQ141">
            <v>0</v>
          </cell>
          <cell r="BD141">
            <v>0</v>
          </cell>
          <cell r="BQ141">
            <v>0</v>
          </cell>
          <cell r="BR141">
            <v>1875</v>
          </cell>
        </row>
        <row r="142">
          <cell r="A142">
            <v>2</v>
          </cell>
          <cell r="B142" t="str">
            <v>0009</v>
          </cell>
          <cell r="C142" t="str">
            <v>345</v>
          </cell>
          <cell r="D142" t="str">
            <v xml:space="preserve"> petrol</v>
          </cell>
          <cell r="E142">
            <v>1100</v>
          </cell>
          <cell r="F142">
            <v>1100</v>
          </cell>
          <cell r="G142">
            <v>1100</v>
          </cell>
          <cell r="H142">
            <v>1100</v>
          </cell>
          <cell r="I142">
            <v>1100</v>
          </cell>
          <cell r="J142">
            <v>1100</v>
          </cell>
          <cell r="K142">
            <v>1100</v>
          </cell>
          <cell r="L142">
            <v>1100</v>
          </cell>
          <cell r="M142">
            <v>1100</v>
          </cell>
          <cell r="N142">
            <v>1100</v>
          </cell>
          <cell r="O142">
            <v>1100</v>
          </cell>
          <cell r="P142">
            <v>1100</v>
          </cell>
          <cell r="Q142">
            <v>13200</v>
          </cell>
          <cell r="R142">
            <v>550</v>
          </cell>
          <cell r="AD142">
            <v>550</v>
          </cell>
          <cell r="AQ142">
            <v>0</v>
          </cell>
          <cell r="BD142">
            <v>0</v>
          </cell>
          <cell r="BQ142">
            <v>0</v>
          </cell>
          <cell r="BR142">
            <v>13750</v>
          </cell>
        </row>
        <row r="143">
          <cell r="A143">
            <v>2</v>
          </cell>
          <cell r="B143" t="str">
            <v>0009</v>
          </cell>
          <cell r="C143" t="str">
            <v>342</v>
          </cell>
          <cell r="D143" t="str">
            <v xml:space="preserve"> consumables - general</v>
          </cell>
          <cell r="E143">
            <v>200</v>
          </cell>
          <cell r="F143">
            <v>200</v>
          </cell>
          <cell r="G143">
            <v>200</v>
          </cell>
          <cell r="H143">
            <v>200</v>
          </cell>
          <cell r="I143">
            <v>200</v>
          </cell>
          <cell r="J143">
            <v>200</v>
          </cell>
          <cell r="K143">
            <v>200</v>
          </cell>
          <cell r="L143">
            <v>200</v>
          </cell>
          <cell r="M143">
            <v>200</v>
          </cell>
          <cell r="N143">
            <v>200</v>
          </cell>
          <cell r="O143">
            <v>200</v>
          </cell>
          <cell r="P143">
            <v>200</v>
          </cell>
          <cell r="Q143">
            <v>2400</v>
          </cell>
          <cell r="R143">
            <v>100</v>
          </cell>
          <cell r="AD143">
            <v>100</v>
          </cell>
          <cell r="AQ143">
            <v>0</v>
          </cell>
          <cell r="BD143">
            <v>0</v>
          </cell>
          <cell r="BQ143">
            <v>0</v>
          </cell>
          <cell r="BR143">
            <v>2500</v>
          </cell>
        </row>
        <row r="144">
          <cell r="A144">
            <v>2</v>
          </cell>
          <cell r="B144" t="str">
            <v>0009</v>
          </cell>
          <cell r="C144" t="str">
            <v>351</v>
          </cell>
          <cell r="D144" t="str">
            <v xml:space="preserve"> protective clothing</v>
          </cell>
          <cell r="E144">
            <v>2000</v>
          </cell>
          <cell r="F144">
            <v>2000</v>
          </cell>
          <cell r="G144">
            <v>2000</v>
          </cell>
          <cell r="H144">
            <v>2000</v>
          </cell>
          <cell r="I144">
            <v>2000</v>
          </cell>
          <cell r="J144">
            <v>2000</v>
          </cell>
          <cell r="K144">
            <v>2000</v>
          </cell>
          <cell r="L144">
            <v>2000</v>
          </cell>
          <cell r="M144">
            <v>2000</v>
          </cell>
          <cell r="N144">
            <v>2000</v>
          </cell>
          <cell r="O144">
            <v>2000</v>
          </cell>
          <cell r="P144">
            <v>2000</v>
          </cell>
          <cell r="Q144">
            <v>24000</v>
          </cell>
          <cell r="R144">
            <v>1000</v>
          </cell>
          <cell r="AD144">
            <v>1000</v>
          </cell>
          <cell r="AQ144">
            <v>0</v>
          </cell>
          <cell r="BD144">
            <v>0</v>
          </cell>
          <cell r="BQ144">
            <v>0</v>
          </cell>
          <cell r="BR144">
            <v>25000</v>
          </cell>
        </row>
        <row r="145">
          <cell r="A145">
            <v>2</v>
          </cell>
          <cell r="B145" t="str">
            <v>0009</v>
          </cell>
          <cell r="C145" t="str">
            <v>000</v>
          </cell>
          <cell r="D145" t="str">
            <v>Management and Supervision subtotal</v>
          </cell>
          <cell r="E145">
            <v>86350</v>
          </cell>
          <cell r="F145">
            <v>86350</v>
          </cell>
          <cell r="G145">
            <v>86350</v>
          </cell>
          <cell r="H145">
            <v>86350</v>
          </cell>
          <cell r="I145">
            <v>86350</v>
          </cell>
          <cell r="J145">
            <v>86350</v>
          </cell>
          <cell r="K145">
            <v>86350</v>
          </cell>
          <cell r="L145">
            <v>86250</v>
          </cell>
          <cell r="M145">
            <v>86350</v>
          </cell>
          <cell r="N145">
            <v>86350</v>
          </cell>
          <cell r="O145">
            <v>86350</v>
          </cell>
          <cell r="P145">
            <v>86350</v>
          </cell>
          <cell r="Q145">
            <v>1036100</v>
          </cell>
          <cell r="R145">
            <v>43125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43125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1079225</v>
          </cell>
        </row>
        <row r="147">
          <cell r="A147">
            <v>2</v>
          </cell>
          <cell r="B147" t="str">
            <v>0010</v>
          </cell>
          <cell r="C147" t="str">
            <v>000</v>
          </cell>
          <cell r="D147" t="str">
            <v xml:space="preserve">Laboratory Services </v>
          </cell>
        </row>
        <row r="148">
          <cell r="A148">
            <v>2</v>
          </cell>
          <cell r="B148" t="str">
            <v>0010</v>
          </cell>
          <cell r="C148" t="str">
            <v>101</v>
          </cell>
          <cell r="D148" t="str">
            <v xml:space="preserve"> salaries</v>
          </cell>
          <cell r="E148">
            <v>4800</v>
          </cell>
          <cell r="F148">
            <v>4800</v>
          </cell>
          <cell r="G148">
            <v>4800</v>
          </cell>
          <cell r="H148">
            <v>4800</v>
          </cell>
          <cell r="I148">
            <v>4800</v>
          </cell>
          <cell r="J148">
            <v>4800</v>
          </cell>
          <cell r="K148">
            <v>4800</v>
          </cell>
          <cell r="L148">
            <v>4800</v>
          </cell>
          <cell r="M148">
            <v>4800</v>
          </cell>
          <cell r="N148">
            <v>4800</v>
          </cell>
          <cell r="O148">
            <v>4800</v>
          </cell>
          <cell r="P148">
            <v>4800</v>
          </cell>
          <cell r="Q148">
            <v>57600</v>
          </cell>
          <cell r="R148">
            <v>2400</v>
          </cell>
          <cell r="AD148">
            <v>2400</v>
          </cell>
          <cell r="AQ148">
            <v>0</v>
          </cell>
          <cell r="BD148">
            <v>0</v>
          </cell>
          <cell r="BQ148">
            <v>0</v>
          </cell>
          <cell r="BR148">
            <v>60000</v>
          </cell>
        </row>
        <row r="149">
          <cell r="A149">
            <v>2</v>
          </cell>
          <cell r="B149" t="str">
            <v>0010</v>
          </cell>
          <cell r="C149" t="str">
            <v>102</v>
          </cell>
          <cell r="D149" t="str">
            <v xml:space="preserve"> staff housing subsidy</v>
          </cell>
          <cell r="E149">
            <v>400</v>
          </cell>
          <cell r="F149">
            <v>400</v>
          </cell>
          <cell r="G149">
            <v>400</v>
          </cell>
          <cell r="H149">
            <v>400</v>
          </cell>
          <cell r="I149">
            <v>400</v>
          </cell>
          <cell r="J149">
            <v>400</v>
          </cell>
          <cell r="K149">
            <v>400</v>
          </cell>
          <cell r="L149">
            <v>400</v>
          </cell>
          <cell r="M149">
            <v>400</v>
          </cell>
          <cell r="N149">
            <v>400</v>
          </cell>
          <cell r="O149">
            <v>400</v>
          </cell>
          <cell r="P149">
            <v>400</v>
          </cell>
          <cell r="Q149">
            <v>4800</v>
          </cell>
          <cell r="R149">
            <v>200</v>
          </cell>
          <cell r="AD149">
            <v>200</v>
          </cell>
          <cell r="AQ149">
            <v>0</v>
          </cell>
          <cell r="BD149">
            <v>0</v>
          </cell>
          <cell r="BQ149">
            <v>0</v>
          </cell>
          <cell r="BR149">
            <v>5000</v>
          </cell>
        </row>
        <row r="150">
          <cell r="A150">
            <v>2</v>
          </cell>
          <cell r="B150" t="str">
            <v>0010</v>
          </cell>
          <cell r="C150" t="str">
            <v>106</v>
          </cell>
          <cell r="D150" t="str">
            <v xml:space="preserve"> wages ord time</v>
          </cell>
          <cell r="E150">
            <v>5300</v>
          </cell>
          <cell r="F150">
            <v>5300</v>
          </cell>
          <cell r="G150">
            <v>5300</v>
          </cell>
          <cell r="H150">
            <v>5300</v>
          </cell>
          <cell r="I150">
            <v>5300</v>
          </cell>
          <cell r="J150">
            <v>5300</v>
          </cell>
          <cell r="K150">
            <v>5300</v>
          </cell>
          <cell r="L150">
            <v>5300</v>
          </cell>
          <cell r="M150">
            <v>5300</v>
          </cell>
          <cell r="N150">
            <v>5300</v>
          </cell>
          <cell r="O150">
            <v>5300</v>
          </cell>
          <cell r="P150">
            <v>5300</v>
          </cell>
          <cell r="Q150">
            <v>63600</v>
          </cell>
          <cell r="R150">
            <v>2650</v>
          </cell>
          <cell r="AD150">
            <v>2650</v>
          </cell>
          <cell r="AQ150">
            <v>0</v>
          </cell>
          <cell r="BD150">
            <v>0</v>
          </cell>
          <cell r="BQ150">
            <v>0</v>
          </cell>
          <cell r="BR150">
            <v>66250</v>
          </cell>
        </row>
        <row r="151">
          <cell r="A151">
            <v>2</v>
          </cell>
          <cell r="B151" t="str">
            <v>0010</v>
          </cell>
          <cell r="C151" t="str">
            <v>107</v>
          </cell>
          <cell r="D151" t="str">
            <v xml:space="preserve"> wages overtime</v>
          </cell>
          <cell r="E151">
            <v>7300</v>
          </cell>
          <cell r="F151">
            <v>2100</v>
          </cell>
          <cell r="G151">
            <v>2100</v>
          </cell>
          <cell r="H151">
            <v>2100</v>
          </cell>
          <cell r="I151">
            <v>2100</v>
          </cell>
          <cell r="J151">
            <v>7300</v>
          </cell>
          <cell r="K151">
            <v>7300</v>
          </cell>
          <cell r="L151">
            <v>7300</v>
          </cell>
          <cell r="M151">
            <v>2100</v>
          </cell>
          <cell r="N151">
            <v>2100</v>
          </cell>
          <cell r="O151">
            <v>2100</v>
          </cell>
          <cell r="P151">
            <v>2100</v>
          </cell>
          <cell r="Q151">
            <v>46000</v>
          </cell>
          <cell r="R151">
            <v>1050</v>
          </cell>
          <cell r="AD151">
            <v>1050</v>
          </cell>
          <cell r="AQ151">
            <v>0</v>
          </cell>
          <cell r="BD151">
            <v>0</v>
          </cell>
          <cell r="BQ151">
            <v>0</v>
          </cell>
          <cell r="BR151">
            <v>47050</v>
          </cell>
        </row>
        <row r="152">
          <cell r="A152">
            <v>2</v>
          </cell>
          <cell r="B152" t="str">
            <v>0010</v>
          </cell>
          <cell r="C152" t="str">
            <v>112</v>
          </cell>
          <cell r="D152" t="str">
            <v xml:space="preserve"> contract labour</v>
          </cell>
          <cell r="E152">
            <v>500</v>
          </cell>
          <cell r="F152">
            <v>500</v>
          </cell>
          <cell r="G152">
            <v>500</v>
          </cell>
          <cell r="H152">
            <v>500</v>
          </cell>
          <cell r="I152">
            <v>500</v>
          </cell>
          <cell r="J152">
            <v>500</v>
          </cell>
          <cell r="K152">
            <v>500</v>
          </cell>
          <cell r="L152">
            <v>500</v>
          </cell>
          <cell r="M152">
            <v>500</v>
          </cell>
          <cell r="N152">
            <v>500</v>
          </cell>
          <cell r="O152">
            <v>500</v>
          </cell>
          <cell r="P152">
            <v>500</v>
          </cell>
          <cell r="Q152">
            <v>6000</v>
          </cell>
          <cell r="R152">
            <v>250</v>
          </cell>
          <cell r="AD152">
            <v>250</v>
          </cell>
          <cell r="AQ152">
            <v>0</v>
          </cell>
          <cell r="BD152">
            <v>0</v>
          </cell>
          <cell r="BQ152">
            <v>0</v>
          </cell>
          <cell r="BR152">
            <v>6250</v>
          </cell>
        </row>
        <row r="153">
          <cell r="A153">
            <v>2</v>
          </cell>
          <cell r="B153" t="str">
            <v>0010</v>
          </cell>
          <cell r="C153" t="str">
            <v>229</v>
          </cell>
          <cell r="D153" t="str">
            <v xml:space="preserve"> lab services - general</v>
          </cell>
          <cell r="E153">
            <v>1500</v>
          </cell>
          <cell r="F153">
            <v>1500</v>
          </cell>
          <cell r="G153">
            <v>1500</v>
          </cell>
          <cell r="H153">
            <v>1500</v>
          </cell>
          <cell r="I153">
            <v>1500</v>
          </cell>
          <cell r="J153">
            <v>1500</v>
          </cell>
          <cell r="K153">
            <v>1500</v>
          </cell>
          <cell r="L153">
            <v>1500</v>
          </cell>
          <cell r="M153">
            <v>1500</v>
          </cell>
          <cell r="N153">
            <v>1500</v>
          </cell>
          <cell r="O153">
            <v>1500</v>
          </cell>
          <cell r="P153">
            <v>1500</v>
          </cell>
          <cell r="Q153">
            <v>18000</v>
          </cell>
          <cell r="R153">
            <v>750</v>
          </cell>
          <cell r="AD153">
            <v>750</v>
          </cell>
          <cell r="AQ153">
            <v>0</v>
          </cell>
          <cell r="BD153">
            <v>0</v>
          </cell>
          <cell r="BQ153">
            <v>0</v>
          </cell>
          <cell r="BR153">
            <v>18750</v>
          </cell>
        </row>
        <row r="154">
          <cell r="A154">
            <v>2</v>
          </cell>
          <cell r="B154" t="str">
            <v>0010</v>
          </cell>
          <cell r="C154" t="str">
            <v>230</v>
          </cell>
          <cell r="D154" t="str">
            <v xml:space="preserve"> lab services - check assays</v>
          </cell>
          <cell r="E154">
            <v>200</v>
          </cell>
          <cell r="F154">
            <v>200</v>
          </cell>
          <cell r="G154">
            <v>200</v>
          </cell>
          <cell r="H154">
            <v>200</v>
          </cell>
          <cell r="I154">
            <v>200</v>
          </cell>
          <cell r="J154">
            <v>200</v>
          </cell>
          <cell r="K154">
            <v>200</v>
          </cell>
          <cell r="L154">
            <v>200</v>
          </cell>
          <cell r="M154">
            <v>200</v>
          </cell>
          <cell r="N154">
            <v>200</v>
          </cell>
          <cell r="O154">
            <v>200</v>
          </cell>
          <cell r="P154">
            <v>200</v>
          </cell>
          <cell r="Q154">
            <v>2400</v>
          </cell>
          <cell r="R154">
            <v>100</v>
          </cell>
          <cell r="AD154">
            <v>100</v>
          </cell>
          <cell r="AQ154">
            <v>0</v>
          </cell>
          <cell r="BD154">
            <v>0</v>
          </cell>
          <cell r="BQ154">
            <v>0</v>
          </cell>
          <cell r="BR154">
            <v>2500</v>
          </cell>
        </row>
        <row r="155">
          <cell r="A155">
            <v>2</v>
          </cell>
          <cell r="B155" t="str">
            <v>0010</v>
          </cell>
          <cell r="C155" t="str">
            <v>231</v>
          </cell>
          <cell r="D155" t="str">
            <v xml:space="preserve"> lab services - testwork</v>
          </cell>
          <cell r="E155">
            <v>200</v>
          </cell>
          <cell r="F155">
            <v>200</v>
          </cell>
          <cell r="G155">
            <v>200</v>
          </cell>
          <cell r="H155">
            <v>200</v>
          </cell>
          <cell r="I155">
            <v>200</v>
          </cell>
          <cell r="J155">
            <v>200</v>
          </cell>
          <cell r="K155">
            <v>200</v>
          </cell>
          <cell r="L155">
            <v>200</v>
          </cell>
          <cell r="M155">
            <v>200</v>
          </cell>
          <cell r="N155">
            <v>200</v>
          </cell>
          <cell r="O155">
            <v>200</v>
          </cell>
          <cell r="P155">
            <v>200</v>
          </cell>
          <cell r="Q155">
            <v>2400</v>
          </cell>
          <cell r="R155">
            <v>100</v>
          </cell>
          <cell r="AD155">
            <v>100</v>
          </cell>
          <cell r="AQ155">
            <v>0</v>
          </cell>
          <cell r="BD155">
            <v>0</v>
          </cell>
          <cell r="BQ155">
            <v>0</v>
          </cell>
          <cell r="BR155">
            <v>2500</v>
          </cell>
        </row>
        <row r="156">
          <cell r="A156">
            <v>2</v>
          </cell>
          <cell r="B156" t="str">
            <v>0010</v>
          </cell>
          <cell r="C156" t="str">
            <v>319</v>
          </cell>
          <cell r="D156" t="str">
            <v xml:space="preserve"> first aid/safety equipment</v>
          </cell>
          <cell r="E156">
            <v>200</v>
          </cell>
          <cell r="F156">
            <v>200</v>
          </cell>
          <cell r="G156">
            <v>200</v>
          </cell>
          <cell r="H156">
            <v>200</v>
          </cell>
          <cell r="I156">
            <v>200</v>
          </cell>
          <cell r="J156">
            <v>200</v>
          </cell>
          <cell r="K156">
            <v>200</v>
          </cell>
          <cell r="L156">
            <v>200</v>
          </cell>
          <cell r="M156">
            <v>200</v>
          </cell>
          <cell r="N156">
            <v>200</v>
          </cell>
          <cell r="O156">
            <v>200</v>
          </cell>
          <cell r="P156">
            <v>200</v>
          </cell>
          <cell r="Q156">
            <v>2400</v>
          </cell>
          <cell r="R156">
            <v>100</v>
          </cell>
          <cell r="AD156">
            <v>100</v>
          </cell>
          <cell r="AQ156">
            <v>0</v>
          </cell>
          <cell r="BD156">
            <v>0</v>
          </cell>
          <cell r="BQ156">
            <v>0</v>
          </cell>
          <cell r="BR156">
            <v>2500</v>
          </cell>
        </row>
        <row r="157">
          <cell r="A157">
            <v>2</v>
          </cell>
          <cell r="B157" t="str">
            <v>0010</v>
          </cell>
          <cell r="C157" t="str">
            <v>331</v>
          </cell>
          <cell r="D157" t="str">
            <v xml:space="preserve"> laboratory supplies</v>
          </cell>
          <cell r="E157">
            <v>1400</v>
          </cell>
          <cell r="F157">
            <v>1400</v>
          </cell>
          <cell r="G157">
            <v>1400</v>
          </cell>
          <cell r="H157">
            <v>1400</v>
          </cell>
          <cell r="I157">
            <v>1400</v>
          </cell>
          <cell r="J157">
            <v>1400</v>
          </cell>
          <cell r="K157">
            <v>1400</v>
          </cell>
          <cell r="L157">
            <v>1400</v>
          </cell>
          <cell r="M157">
            <v>1400</v>
          </cell>
          <cell r="N157">
            <v>1400</v>
          </cell>
          <cell r="O157">
            <v>1400</v>
          </cell>
          <cell r="P157">
            <v>1400</v>
          </cell>
          <cell r="Q157">
            <v>16800</v>
          </cell>
          <cell r="R157">
            <v>700</v>
          </cell>
          <cell r="AD157">
            <v>700</v>
          </cell>
          <cell r="AQ157">
            <v>0</v>
          </cell>
          <cell r="BD157">
            <v>0</v>
          </cell>
          <cell r="BQ157">
            <v>0</v>
          </cell>
          <cell r="BR157">
            <v>17500</v>
          </cell>
        </row>
        <row r="158">
          <cell r="A158">
            <v>2</v>
          </cell>
          <cell r="B158" t="str">
            <v>0010</v>
          </cell>
          <cell r="C158" t="str">
            <v>342</v>
          </cell>
          <cell r="D158" t="str">
            <v xml:space="preserve"> consumables - general</v>
          </cell>
          <cell r="E158">
            <v>400</v>
          </cell>
          <cell r="F158">
            <v>400</v>
          </cell>
          <cell r="G158">
            <v>400</v>
          </cell>
          <cell r="H158">
            <v>400</v>
          </cell>
          <cell r="I158">
            <v>400</v>
          </cell>
          <cell r="J158">
            <v>400</v>
          </cell>
          <cell r="K158">
            <v>400</v>
          </cell>
          <cell r="L158">
            <v>400</v>
          </cell>
          <cell r="M158">
            <v>400</v>
          </cell>
          <cell r="N158">
            <v>400</v>
          </cell>
          <cell r="O158">
            <v>400</v>
          </cell>
          <cell r="P158">
            <v>400</v>
          </cell>
          <cell r="Q158">
            <v>4800</v>
          </cell>
          <cell r="R158">
            <v>200</v>
          </cell>
          <cell r="AD158">
            <v>200</v>
          </cell>
          <cell r="AQ158">
            <v>0</v>
          </cell>
          <cell r="BD158">
            <v>0</v>
          </cell>
          <cell r="BQ158">
            <v>0</v>
          </cell>
          <cell r="BR158">
            <v>5000</v>
          </cell>
        </row>
        <row r="159">
          <cell r="A159">
            <v>2</v>
          </cell>
          <cell r="B159" t="str">
            <v>0010</v>
          </cell>
          <cell r="C159" t="str">
            <v>432</v>
          </cell>
          <cell r="D159" t="str">
            <v xml:space="preserve"> consumables - mechanical</v>
          </cell>
          <cell r="E159">
            <v>200</v>
          </cell>
          <cell r="F159">
            <v>200</v>
          </cell>
          <cell r="G159">
            <v>200</v>
          </cell>
          <cell r="H159">
            <v>200</v>
          </cell>
          <cell r="I159">
            <v>200</v>
          </cell>
          <cell r="J159">
            <v>200</v>
          </cell>
          <cell r="K159">
            <v>200</v>
          </cell>
          <cell r="L159">
            <v>200</v>
          </cell>
          <cell r="M159">
            <v>200</v>
          </cell>
          <cell r="N159">
            <v>200</v>
          </cell>
          <cell r="O159">
            <v>200</v>
          </cell>
          <cell r="P159">
            <v>200</v>
          </cell>
          <cell r="Q159">
            <v>2400</v>
          </cell>
          <cell r="R159">
            <v>100</v>
          </cell>
          <cell r="AD159">
            <v>100</v>
          </cell>
          <cell r="AQ159">
            <v>0</v>
          </cell>
          <cell r="BD159">
            <v>0</v>
          </cell>
          <cell r="BQ159">
            <v>0</v>
          </cell>
          <cell r="BR159">
            <v>2500</v>
          </cell>
        </row>
        <row r="160">
          <cell r="A160">
            <v>2</v>
          </cell>
          <cell r="B160" t="str">
            <v>0010</v>
          </cell>
          <cell r="C160" t="str">
            <v>360</v>
          </cell>
          <cell r="D160" t="str">
            <v xml:space="preserve"> ETP sludge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AD160">
            <v>0</v>
          </cell>
          <cell r="AQ160">
            <v>0</v>
          </cell>
          <cell r="BD160">
            <v>0</v>
          </cell>
          <cell r="BQ160">
            <v>0</v>
          </cell>
          <cell r="BR160">
            <v>0</v>
          </cell>
        </row>
        <row r="161">
          <cell r="A161">
            <v>2</v>
          </cell>
          <cell r="B161" t="str">
            <v>0010</v>
          </cell>
          <cell r="C161" t="str">
            <v>000</v>
          </cell>
          <cell r="D161" t="str">
            <v>Laboratory Services subtotal</v>
          </cell>
          <cell r="E161">
            <v>22400</v>
          </cell>
          <cell r="F161">
            <v>17200</v>
          </cell>
          <cell r="G161">
            <v>17200</v>
          </cell>
          <cell r="H161">
            <v>17200</v>
          </cell>
          <cell r="I161">
            <v>17200</v>
          </cell>
          <cell r="J161">
            <v>22400</v>
          </cell>
          <cell r="K161">
            <v>22400</v>
          </cell>
          <cell r="L161">
            <v>22400</v>
          </cell>
          <cell r="M161">
            <v>17200</v>
          </cell>
          <cell r="N161">
            <v>17200</v>
          </cell>
          <cell r="O161">
            <v>17200</v>
          </cell>
          <cell r="P161">
            <v>17200</v>
          </cell>
          <cell r="Q161">
            <v>227200</v>
          </cell>
          <cell r="R161">
            <v>8600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8600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235800</v>
          </cell>
        </row>
        <row r="163">
          <cell r="A163" t="str">
            <v>2</v>
          </cell>
          <cell r="B163" t="str">
            <v>0016</v>
          </cell>
          <cell r="C163" t="str">
            <v>000</v>
          </cell>
          <cell r="D163" t="str">
            <v>Environment Protection</v>
          </cell>
        </row>
        <row r="164">
          <cell r="A164" t="str">
            <v>2</v>
          </cell>
          <cell r="B164" t="str">
            <v>0016</v>
          </cell>
          <cell r="C164" t="str">
            <v>101</v>
          </cell>
          <cell r="D164" t="str">
            <v xml:space="preserve"> salaries</v>
          </cell>
          <cell r="E164">
            <v>3700</v>
          </cell>
          <cell r="F164">
            <v>3700</v>
          </cell>
          <cell r="G164">
            <v>3700</v>
          </cell>
          <cell r="H164">
            <v>3700</v>
          </cell>
          <cell r="I164">
            <v>3700</v>
          </cell>
          <cell r="J164">
            <v>3700</v>
          </cell>
          <cell r="K164">
            <v>3700</v>
          </cell>
          <cell r="L164">
            <v>3700</v>
          </cell>
          <cell r="M164">
            <v>3700</v>
          </cell>
          <cell r="N164">
            <v>3700</v>
          </cell>
          <cell r="O164">
            <v>3700</v>
          </cell>
          <cell r="P164">
            <v>3700</v>
          </cell>
          <cell r="Q164">
            <v>44400</v>
          </cell>
          <cell r="R164">
            <v>1850</v>
          </cell>
          <cell r="AD164">
            <v>1850</v>
          </cell>
          <cell r="AQ164">
            <v>0</v>
          </cell>
          <cell r="BD164">
            <v>0</v>
          </cell>
          <cell r="BQ164">
            <v>0</v>
          </cell>
          <cell r="BR164">
            <v>46250</v>
          </cell>
        </row>
        <row r="165">
          <cell r="A165" t="str">
            <v>2</v>
          </cell>
          <cell r="B165" t="str">
            <v>0016</v>
          </cell>
          <cell r="C165" t="str">
            <v>102</v>
          </cell>
          <cell r="D165" t="str">
            <v xml:space="preserve"> staff housing subsidy</v>
          </cell>
          <cell r="E165">
            <v>400</v>
          </cell>
          <cell r="F165">
            <v>400</v>
          </cell>
          <cell r="G165">
            <v>400</v>
          </cell>
          <cell r="H165">
            <v>400</v>
          </cell>
          <cell r="I165">
            <v>400</v>
          </cell>
          <cell r="J165">
            <v>400</v>
          </cell>
          <cell r="K165">
            <v>400</v>
          </cell>
          <cell r="L165">
            <v>400</v>
          </cell>
          <cell r="M165">
            <v>400</v>
          </cell>
          <cell r="N165">
            <v>400</v>
          </cell>
          <cell r="O165">
            <v>400</v>
          </cell>
          <cell r="P165">
            <v>400</v>
          </cell>
          <cell r="Q165">
            <v>4800</v>
          </cell>
          <cell r="R165">
            <v>200</v>
          </cell>
          <cell r="AD165">
            <v>200</v>
          </cell>
          <cell r="AQ165">
            <v>0</v>
          </cell>
          <cell r="BD165">
            <v>0</v>
          </cell>
          <cell r="BQ165">
            <v>0</v>
          </cell>
          <cell r="BR165">
            <v>5000</v>
          </cell>
        </row>
        <row r="166">
          <cell r="A166" t="str">
            <v>2</v>
          </cell>
          <cell r="B166" t="str">
            <v>0016</v>
          </cell>
          <cell r="C166" t="str">
            <v>106</v>
          </cell>
          <cell r="D166" t="str">
            <v xml:space="preserve"> wages ord time</v>
          </cell>
          <cell r="E166">
            <v>3700</v>
          </cell>
          <cell r="F166">
            <v>1100</v>
          </cell>
          <cell r="G166">
            <v>1100</v>
          </cell>
          <cell r="H166">
            <v>1100</v>
          </cell>
          <cell r="I166">
            <v>110</v>
          </cell>
          <cell r="J166">
            <v>3700</v>
          </cell>
          <cell r="K166">
            <v>3700</v>
          </cell>
          <cell r="L166">
            <v>3700</v>
          </cell>
          <cell r="M166">
            <v>1100</v>
          </cell>
          <cell r="N166">
            <v>1100</v>
          </cell>
          <cell r="O166">
            <v>1100</v>
          </cell>
          <cell r="P166">
            <v>1100</v>
          </cell>
          <cell r="Q166">
            <v>22610</v>
          </cell>
          <cell r="R166">
            <v>550</v>
          </cell>
          <cell r="AD166">
            <v>550</v>
          </cell>
          <cell r="AQ166">
            <v>0</v>
          </cell>
          <cell r="BD166">
            <v>0</v>
          </cell>
          <cell r="BQ166">
            <v>0</v>
          </cell>
          <cell r="BR166">
            <v>23160</v>
          </cell>
        </row>
        <row r="167">
          <cell r="A167" t="str">
            <v>2</v>
          </cell>
          <cell r="B167" t="str">
            <v>0016</v>
          </cell>
          <cell r="C167" t="str">
            <v>107</v>
          </cell>
          <cell r="D167" t="str">
            <v xml:space="preserve"> wages overtime</v>
          </cell>
          <cell r="E167">
            <v>5300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5300</v>
          </cell>
          <cell r="K167">
            <v>5300</v>
          </cell>
          <cell r="L167">
            <v>5300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21200</v>
          </cell>
          <cell r="R167">
            <v>0</v>
          </cell>
          <cell r="AD167">
            <v>0</v>
          </cell>
          <cell r="AQ167">
            <v>0</v>
          </cell>
          <cell r="BD167">
            <v>0</v>
          </cell>
          <cell r="BQ167">
            <v>0</v>
          </cell>
          <cell r="BR167">
            <v>21200</v>
          </cell>
        </row>
        <row r="168">
          <cell r="A168" t="str">
            <v>2</v>
          </cell>
          <cell r="B168" t="str">
            <v>0016</v>
          </cell>
          <cell r="C168" t="str">
            <v>112</v>
          </cell>
          <cell r="D168" t="str">
            <v xml:space="preserve"> contract labour - production</v>
          </cell>
          <cell r="E168">
            <v>400</v>
          </cell>
          <cell r="F168">
            <v>400</v>
          </cell>
          <cell r="G168">
            <v>400</v>
          </cell>
          <cell r="H168">
            <v>400</v>
          </cell>
          <cell r="I168">
            <v>400</v>
          </cell>
          <cell r="J168">
            <v>400</v>
          </cell>
          <cell r="K168">
            <v>400</v>
          </cell>
          <cell r="L168">
            <v>400</v>
          </cell>
          <cell r="M168">
            <v>400</v>
          </cell>
          <cell r="N168">
            <v>400</v>
          </cell>
          <cell r="O168">
            <v>400</v>
          </cell>
          <cell r="P168">
            <v>400</v>
          </cell>
          <cell r="Q168">
            <v>4800</v>
          </cell>
          <cell r="R168">
            <v>200</v>
          </cell>
          <cell r="AD168">
            <v>200</v>
          </cell>
          <cell r="AQ168">
            <v>0</v>
          </cell>
          <cell r="BD168">
            <v>0</v>
          </cell>
          <cell r="BQ168">
            <v>0</v>
          </cell>
          <cell r="BR168">
            <v>5000</v>
          </cell>
        </row>
        <row r="169">
          <cell r="A169" t="str">
            <v>2</v>
          </cell>
          <cell r="B169" t="str">
            <v>0016</v>
          </cell>
          <cell r="C169" t="str">
            <v>211</v>
          </cell>
          <cell r="D169" t="str">
            <v xml:space="preserve"> consultants - general</v>
          </cell>
          <cell r="E169">
            <v>500</v>
          </cell>
          <cell r="F169">
            <v>500</v>
          </cell>
          <cell r="G169">
            <v>500</v>
          </cell>
          <cell r="H169">
            <v>500</v>
          </cell>
          <cell r="I169">
            <v>500</v>
          </cell>
          <cell r="J169">
            <v>500</v>
          </cell>
          <cell r="K169">
            <v>500</v>
          </cell>
          <cell r="L169">
            <v>500</v>
          </cell>
          <cell r="M169">
            <v>500</v>
          </cell>
          <cell r="N169">
            <v>500</v>
          </cell>
          <cell r="O169">
            <v>500</v>
          </cell>
          <cell r="P169">
            <v>500</v>
          </cell>
          <cell r="Q169">
            <v>6000</v>
          </cell>
          <cell r="R169">
            <v>250</v>
          </cell>
          <cell r="AD169">
            <v>250</v>
          </cell>
          <cell r="AQ169">
            <v>0</v>
          </cell>
          <cell r="BD169">
            <v>0</v>
          </cell>
          <cell r="BQ169">
            <v>0</v>
          </cell>
          <cell r="BR169">
            <v>6250</v>
          </cell>
        </row>
        <row r="170">
          <cell r="A170" t="str">
            <v>2</v>
          </cell>
          <cell r="B170" t="str">
            <v>0016</v>
          </cell>
          <cell r="C170" t="str">
            <v>215</v>
          </cell>
          <cell r="D170" t="str">
            <v xml:space="preserve"> contributions/donations</v>
          </cell>
          <cell r="E170">
            <v>500</v>
          </cell>
          <cell r="F170">
            <v>500</v>
          </cell>
          <cell r="G170">
            <v>500</v>
          </cell>
          <cell r="H170">
            <v>500</v>
          </cell>
          <cell r="I170">
            <v>500</v>
          </cell>
          <cell r="J170">
            <v>500</v>
          </cell>
          <cell r="K170">
            <v>500</v>
          </cell>
          <cell r="L170">
            <v>500</v>
          </cell>
          <cell r="M170">
            <v>500</v>
          </cell>
          <cell r="N170">
            <v>500</v>
          </cell>
          <cell r="O170">
            <v>500</v>
          </cell>
          <cell r="P170">
            <v>500</v>
          </cell>
          <cell r="Q170">
            <v>6000</v>
          </cell>
          <cell r="R170">
            <v>250</v>
          </cell>
          <cell r="AD170">
            <v>250</v>
          </cell>
          <cell r="AQ170">
            <v>0</v>
          </cell>
          <cell r="BD170">
            <v>0</v>
          </cell>
          <cell r="BQ170">
            <v>0</v>
          </cell>
          <cell r="BR170">
            <v>6250</v>
          </cell>
        </row>
        <row r="171">
          <cell r="A171" t="str">
            <v>2</v>
          </cell>
          <cell r="B171" t="str">
            <v>0016</v>
          </cell>
          <cell r="C171" t="str">
            <v>229</v>
          </cell>
          <cell r="D171" t="str">
            <v xml:space="preserve"> laboratory services -general</v>
          </cell>
          <cell r="E171">
            <v>1200</v>
          </cell>
          <cell r="F171">
            <v>1200</v>
          </cell>
          <cell r="G171">
            <v>5100</v>
          </cell>
          <cell r="H171">
            <v>1200</v>
          </cell>
          <cell r="I171">
            <v>1200</v>
          </cell>
          <cell r="J171">
            <v>5100</v>
          </cell>
          <cell r="K171">
            <v>1200</v>
          </cell>
          <cell r="L171">
            <v>1200</v>
          </cell>
          <cell r="M171">
            <v>5100</v>
          </cell>
          <cell r="N171">
            <v>1200</v>
          </cell>
          <cell r="O171">
            <v>1200</v>
          </cell>
          <cell r="P171">
            <v>5100</v>
          </cell>
          <cell r="Q171">
            <v>30000</v>
          </cell>
          <cell r="R171">
            <v>2550</v>
          </cell>
          <cell r="AD171">
            <v>2550</v>
          </cell>
          <cell r="AQ171">
            <v>0</v>
          </cell>
          <cell r="BD171">
            <v>0</v>
          </cell>
          <cell r="BQ171">
            <v>0</v>
          </cell>
          <cell r="BR171">
            <v>32550</v>
          </cell>
        </row>
        <row r="172">
          <cell r="A172" t="str">
            <v>2</v>
          </cell>
          <cell r="B172" t="str">
            <v>0016</v>
          </cell>
          <cell r="C172" t="str">
            <v>331</v>
          </cell>
          <cell r="D172" t="str">
            <v xml:space="preserve"> laboratory supplies</v>
          </cell>
          <cell r="E172">
            <v>300</v>
          </cell>
          <cell r="F172">
            <v>300</v>
          </cell>
          <cell r="G172">
            <v>300</v>
          </cell>
          <cell r="H172">
            <v>300</v>
          </cell>
          <cell r="I172">
            <v>300</v>
          </cell>
          <cell r="J172">
            <v>300</v>
          </cell>
          <cell r="K172">
            <v>300</v>
          </cell>
          <cell r="L172">
            <v>300</v>
          </cell>
          <cell r="M172">
            <v>300</v>
          </cell>
          <cell r="N172">
            <v>300</v>
          </cell>
          <cell r="O172">
            <v>300</v>
          </cell>
          <cell r="P172">
            <v>300</v>
          </cell>
          <cell r="Q172">
            <v>3600</v>
          </cell>
          <cell r="R172">
            <v>150</v>
          </cell>
          <cell r="AD172">
            <v>150</v>
          </cell>
          <cell r="AQ172">
            <v>0</v>
          </cell>
          <cell r="BD172">
            <v>0</v>
          </cell>
          <cell r="BQ172">
            <v>0</v>
          </cell>
          <cell r="BR172">
            <v>3750</v>
          </cell>
        </row>
        <row r="173">
          <cell r="A173" t="str">
            <v>2</v>
          </cell>
          <cell r="B173" t="str">
            <v>0016</v>
          </cell>
          <cell r="C173" t="str">
            <v>342</v>
          </cell>
          <cell r="D173" t="str">
            <v xml:space="preserve"> consumables - general</v>
          </cell>
          <cell r="E173">
            <v>200</v>
          </cell>
          <cell r="F173">
            <v>200</v>
          </cell>
          <cell r="G173">
            <v>200</v>
          </cell>
          <cell r="H173">
            <v>200</v>
          </cell>
          <cell r="I173">
            <v>200</v>
          </cell>
          <cell r="J173">
            <v>200</v>
          </cell>
          <cell r="K173">
            <v>200</v>
          </cell>
          <cell r="L173">
            <v>200</v>
          </cell>
          <cell r="M173">
            <v>200</v>
          </cell>
          <cell r="N173">
            <v>200</v>
          </cell>
          <cell r="O173">
            <v>200</v>
          </cell>
          <cell r="P173">
            <v>200</v>
          </cell>
          <cell r="Q173">
            <v>2400</v>
          </cell>
          <cell r="R173">
            <v>100</v>
          </cell>
          <cell r="AD173">
            <v>100</v>
          </cell>
          <cell r="AQ173">
            <v>0</v>
          </cell>
          <cell r="BD173">
            <v>0</v>
          </cell>
          <cell r="BQ173">
            <v>0</v>
          </cell>
          <cell r="BR173">
            <v>2500</v>
          </cell>
        </row>
        <row r="174">
          <cell r="A174" t="str">
            <v>2</v>
          </cell>
          <cell r="B174" t="str">
            <v>0016</v>
          </cell>
          <cell r="C174" t="str">
            <v>432</v>
          </cell>
          <cell r="D174" t="str">
            <v xml:space="preserve"> consumables - mechanical</v>
          </cell>
          <cell r="E174">
            <v>600</v>
          </cell>
          <cell r="F174">
            <v>600</v>
          </cell>
          <cell r="G174">
            <v>600</v>
          </cell>
          <cell r="H174">
            <v>600</v>
          </cell>
          <cell r="I174">
            <v>600</v>
          </cell>
          <cell r="J174">
            <v>600</v>
          </cell>
          <cell r="K174">
            <v>600</v>
          </cell>
          <cell r="L174">
            <v>600</v>
          </cell>
          <cell r="M174">
            <v>600</v>
          </cell>
          <cell r="N174">
            <v>600</v>
          </cell>
          <cell r="O174">
            <v>600</v>
          </cell>
          <cell r="P174">
            <v>600</v>
          </cell>
          <cell r="Q174">
            <v>7200</v>
          </cell>
          <cell r="R174">
            <v>300</v>
          </cell>
          <cell r="AD174">
            <v>300</v>
          </cell>
          <cell r="AQ174">
            <v>0</v>
          </cell>
          <cell r="BD174">
            <v>0</v>
          </cell>
          <cell r="BQ174">
            <v>0</v>
          </cell>
          <cell r="BR174">
            <v>7500</v>
          </cell>
        </row>
        <row r="175">
          <cell r="A175" t="str">
            <v>2</v>
          </cell>
          <cell r="B175" t="str">
            <v>0016</v>
          </cell>
          <cell r="C175" t="str">
            <v>000</v>
          </cell>
          <cell r="D175" t="str">
            <v>Environment Protection subtotal</v>
          </cell>
          <cell r="E175">
            <v>16800</v>
          </cell>
          <cell r="F175">
            <v>8900</v>
          </cell>
          <cell r="G175">
            <v>12800</v>
          </cell>
          <cell r="H175">
            <v>8900</v>
          </cell>
          <cell r="I175">
            <v>7910</v>
          </cell>
          <cell r="J175">
            <v>20700</v>
          </cell>
          <cell r="K175">
            <v>16800</v>
          </cell>
          <cell r="L175">
            <v>16800</v>
          </cell>
          <cell r="M175">
            <v>12800</v>
          </cell>
          <cell r="N175">
            <v>8900</v>
          </cell>
          <cell r="O175">
            <v>8900</v>
          </cell>
          <cell r="P175">
            <v>12800</v>
          </cell>
          <cell r="Q175">
            <v>153010</v>
          </cell>
          <cell r="R175">
            <v>6400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6400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159410</v>
          </cell>
        </row>
        <row r="177">
          <cell r="A177" t="str">
            <v>2</v>
          </cell>
          <cell r="B177" t="str">
            <v>0017</v>
          </cell>
          <cell r="C177" t="str">
            <v>000</v>
          </cell>
          <cell r="D177" t="str">
            <v>Stores Obsolescence</v>
          </cell>
        </row>
        <row r="178">
          <cell r="A178" t="str">
            <v>2</v>
          </cell>
          <cell r="B178" t="str">
            <v>0017</v>
          </cell>
          <cell r="C178" t="str">
            <v>998</v>
          </cell>
          <cell r="D178" t="str">
            <v xml:space="preserve"> stores obsolescence</v>
          </cell>
          <cell r="E178">
            <v>50</v>
          </cell>
          <cell r="F178">
            <v>50</v>
          </cell>
          <cell r="G178">
            <v>50</v>
          </cell>
          <cell r="H178">
            <v>50</v>
          </cell>
          <cell r="I178">
            <v>50</v>
          </cell>
          <cell r="J178">
            <v>50</v>
          </cell>
          <cell r="K178">
            <v>50</v>
          </cell>
          <cell r="L178">
            <v>50</v>
          </cell>
          <cell r="M178">
            <v>50</v>
          </cell>
          <cell r="N178">
            <v>50</v>
          </cell>
          <cell r="O178">
            <v>50</v>
          </cell>
          <cell r="P178">
            <v>50</v>
          </cell>
          <cell r="Q178">
            <v>600</v>
          </cell>
          <cell r="R178">
            <v>25</v>
          </cell>
          <cell r="AD178">
            <v>25</v>
          </cell>
          <cell r="AQ178">
            <v>0</v>
          </cell>
          <cell r="BD178">
            <v>0</v>
          </cell>
          <cell r="BQ178">
            <v>0</v>
          </cell>
          <cell r="BR178">
            <v>625</v>
          </cell>
        </row>
        <row r="179">
          <cell r="A179" t="str">
            <v>2</v>
          </cell>
          <cell r="B179" t="str">
            <v>0017</v>
          </cell>
          <cell r="C179" t="str">
            <v>000</v>
          </cell>
          <cell r="D179" t="str">
            <v>Stores Obsolescence</v>
          </cell>
          <cell r="E179">
            <v>50</v>
          </cell>
          <cell r="F179">
            <v>50</v>
          </cell>
          <cell r="G179">
            <v>50</v>
          </cell>
          <cell r="H179">
            <v>50</v>
          </cell>
          <cell r="I179">
            <v>50</v>
          </cell>
          <cell r="J179">
            <v>50</v>
          </cell>
          <cell r="K179">
            <v>50</v>
          </cell>
          <cell r="L179">
            <v>50</v>
          </cell>
          <cell r="M179">
            <v>50</v>
          </cell>
          <cell r="N179">
            <v>50</v>
          </cell>
          <cell r="O179">
            <v>50</v>
          </cell>
          <cell r="P179">
            <v>50</v>
          </cell>
          <cell r="Q179">
            <v>600</v>
          </cell>
          <cell r="R179">
            <v>25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25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625</v>
          </cell>
        </row>
        <row r="181">
          <cell r="A181" t="str">
            <v>2</v>
          </cell>
          <cell r="B181" t="str">
            <v>0018</v>
          </cell>
          <cell r="C181" t="str">
            <v>000</v>
          </cell>
          <cell r="D181" t="str">
            <v xml:space="preserve">Mine Completion </v>
          </cell>
        </row>
        <row r="182">
          <cell r="A182" t="str">
            <v>2</v>
          </cell>
          <cell r="B182" t="str">
            <v>0018</v>
          </cell>
          <cell r="C182" t="str">
            <v>220</v>
          </cell>
          <cell r="D182" t="str">
            <v xml:space="preserve"> earthworks</v>
          </cell>
          <cell r="E182">
            <v>139522</v>
          </cell>
          <cell r="F182">
            <v>139522</v>
          </cell>
          <cell r="G182">
            <v>139522</v>
          </cell>
          <cell r="H182">
            <v>139522</v>
          </cell>
          <cell r="I182">
            <v>139522</v>
          </cell>
          <cell r="J182">
            <v>139522</v>
          </cell>
          <cell r="K182">
            <v>139522</v>
          </cell>
          <cell r="L182">
            <v>139522</v>
          </cell>
          <cell r="M182">
            <v>139522</v>
          </cell>
          <cell r="N182">
            <v>139522</v>
          </cell>
          <cell r="O182">
            <v>139522</v>
          </cell>
          <cell r="P182">
            <v>139522</v>
          </cell>
          <cell r="Q182">
            <v>1674264</v>
          </cell>
          <cell r="R182">
            <v>324433</v>
          </cell>
          <cell r="S182">
            <v>324433</v>
          </cell>
          <cell r="T182">
            <v>324433</v>
          </cell>
          <cell r="U182">
            <v>324433</v>
          </cell>
          <cell r="V182">
            <v>324433</v>
          </cell>
          <cell r="W182">
            <v>324433</v>
          </cell>
          <cell r="X182">
            <v>324433</v>
          </cell>
          <cell r="Y182">
            <v>324433</v>
          </cell>
          <cell r="Z182">
            <v>324433</v>
          </cell>
          <cell r="AA182">
            <v>324433</v>
          </cell>
          <cell r="AB182">
            <v>324433</v>
          </cell>
          <cell r="AC182">
            <v>324433</v>
          </cell>
          <cell r="AD182">
            <v>3893196</v>
          </cell>
          <cell r="AE182">
            <v>70500</v>
          </cell>
          <cell r="AF182">
            <v>70500</v>
          </cell>
          <cell r="AG182">
            <v>70500</v>
          </cell>
          <cell r="AH182">
            <v>70500</v>
          </cell>
          <cell r="AI182">
            <v>70500</v>
          </cell>
          <cell r="AJ182">
            <v>70500</v>
          </cell>
          <cell r="AK182">
            <v>70500</v>
          </cell>
          <cell r="AL182">
            <v>70500</v>
          </cell>
          <cell r="AM182">
            <v>70500</v>
          </cell>
          <cell r="AN182">
            <v>70500</v>
          </cell>
          <cell r="AO182">
            <v>70500</v>
          </cell>
          <cell r="AP182">
            <v>70500</v>
          </cell>
          <cell r="AQ182">
            <v>846000</v>
          </cell>
          <cell r="AR182">
            <v>71083.333333333328</v>
          </cell>
          <cell r="AS182">
            <v>71083.333333333328</v>
          </cell>
          <cell r="AT182">
            <v>71083.333333333328</v>
          </cell>
          <cell r="AU182">
            <v>71083.333333333328</v>
          </cell>
          <cell r="AV182">
            <v>71083.333333333328</v>
          </cell>
          <cell r="AW182">
            <v>71083.333333333328</v>
          </cell>
          <cell r="AX182">
            <v>71083.333333333328</v>
          </cell>
          <cell r="AY182">
            <v>71083.333333333328</v>
          </cell>
          <cell r="AZ182">
            <v>71083.333333333328</v>
          </cell>
          <cell r="BA182">
            <v>71083.333333333328</v>
          </cell>
          <cell r="BB182">
            <v>71083.333333333328</v>
          </cell>
          <cell r="BC182">
            <v>71083.333333333328</v>
          </cell>
          <cell r="BD182">
            <v>853000.00000000012</v>
          </cell>
          <cell r="BQ182">
            <v>0</v>
          </cell>
          <cell r="BR182">
            <v>7266460</v>
          </cell>
        </row>
        <row r="183">
          <cell r="A183" t="str">
            <v>2</v>
          </cell>
          <cell r="B183" t="str">
            <v>0018</v>
          </cell>
          <cell r="C183" t="str">
            <v>236</v>
          </cell>
          <cell r="D183" t="str">
            <v xml:space="preserve"> Mine closure provision</v>
          </cell>
          <cell r="E183">
            <v>100170</v>
          </cell>
          <cell r="F183">
            <v>100170</v>
          </cell>
          <cell r="G183">
            <v>96920</v>
          </cell>
          <cell r="H183">
            <v>98545</v>
          </cell>
          <cell r="I183">
            <v>96920</v>
          </cell>
          <cell r="J183">
            <v>100170</v>
          </cell>
          <cell r="K183">
            <v>100170</v>
          </cell>
          <cell r="L183">
            <v>90420</v>
          </cell>
          <cell r="M183">
            <v>100170</v>
          </cell>
          <cell r="N183">
            <v>96920</v>
          </cell>
          <cell r="O183">
            <v>100170</v>
          </cell>
          <cell r="P183">
            <v>96920</v>
          </cell>
          <cell r="Q183">
            <v>1177665</v>
          </cell>
          <cell r="R183">
            <v>-1954159</v>
          </cell>
          <cell r="AD183">
            <v>-1954159</v>
          </cell>
          <cell r="AQ183">
            <v>0</v>
          </cell>
          <cell r="BD183">
            <v>0</v>
          </cell>
          <cell r="BQ183">
            <v>0</v>
          </cell>
          <cell r="BR183">
            <v>-776494</v>
          </cell>
        </row>
        <row r="184">
          <cell r="A184" t="str">
            <v>2</v>
          </cell>
          <cell r="B184" t="str">
            <v>0018</v>
          </cell>
          <cell r="C184" t="str">
            <v>259</v>
          </cell>
          <cell r="D184" t="str">
            <v xml:space="preserve"> research (non R&amp;D)</v>
          </cell>
          <cell r="Q184">
            <v>0</v>
          </cell>
          <cell r="R184">
            <v>0</v>
          </cell>
          <cell r="AD184">
            <v>0</v>
          </cell>
          <cell r="AQ184">
            <v>0</v>
          </cell>
          <cell r="BD184">
            <v>0</v>
          </cell>
          <cell r="BQ184">
            <v>0</v>
          </cell>
          <cell r="BR184">
            <v>0</v>
          </cell>
        </row>
        <row r="185">
          <cell r="A185" t="str">
            <v>2</v>
          </cell>
          <cell r="B185" t="str">
            <v>0018</v>
          </cell>
          <cell r="C185" t="str">
            <v>260</v>
          </cell>
          <cell r="D185" t="str">
            <v xml:space="preserve"> Mine rehabilitation provision</v>
          </cell>
          <cell r="E185">
            <v>288957</v>
          </cell>
          <cell r="F185">
            <v>288957</v>
          </cell>
          <cell r="G185">
            <v>275054</v>
          </cell>
          <cell r="H185">
            <v>282005</v>
          </cell>
          <cell r="I185">
            <v>275054</v>
          </cell>
          <cell r="J185">
            <v>288957</v>
          </cell>
          <cell r="K185">
            <v>288957</v>
          </cell>
          <cell r="L185">
            <v>247248</v>
          </cell>
          <cell r="M185">
            <v>288957</v>
          </cell>
          <cell r="N185">
            <v>275054</v>
          </cell>
          <cell r="O185">
            <v>288957</v>
          </cell>
          <cell r="P185">
            <v>275054</v>
          </cell>
          <cell r="Q185">
            <v>3363211</v>
          </cell>
          <cell r="R185">
            <v>-111880</v>
          </cell>
          <cell r="S185">
            <v>-324433</v>
          </cell>
          <cell r="T185">
            <v>-324433</v>
          </cell>
          <cell r="U185">
            <v>-324433</v>
          </cell>
          <cell r="V185">
            <v>-324433</v>
          </cell>
          <cell r="W185">
            <v>-324433</v>
          </cell>
          <cell r="X185">
            <v>-324433</v>
          </cell>
          <cell r="Y185">
            <v>-324433</v>
          </cell>
          <cell r="Z185">
            <v>-324433</v>
          </cell>
          <cell r="AA185">
            <v>-324433</v>
          </cell>
          <cell r="AB185">
            <v>-324433</v>
          </cell>
          <cell r="AC185">
            <v>-324433</v>
          </cell>
          <cell r="AD185">
            <v>-3680643</v>
          </cell>
          <cell r="AE185">
            <v>-70500</v>
          </cell>
          <cell r="AF185">
            <v>-70500</v>
          </cell>
          <cell r="AG185">
            <v>-70500</v>
          </cell>
          <cell r="AH185">
            <v>-70500</v>
          </cell>
          <cell r="AI185">
            <v>-70500</v>
          </cell>
          <cell r="AJ185">
            <v>-70500</v>
          </cell>
          <cell r="AK185">
            <v>-70500</v>
          </cell>
          <cell r="AL185">
            <v>-70500</v>
          </cell>
          <cell r="AM185">
            <v>-70500</v>
          </cell>
          <cell r="AN185">
            <v>-70500</v>
          </cell>
          <cell r="AO185">
            <v>-70500</v>
          </cell>
          <cell r="AP185">
            <v>-70500</v>
          </cell>
          <cell r="AQ185">
            <v>-846000</v>
          </cell>
          <cell r="AR185">
            <v>-71083</v>
          </cell>
          <cell r="AS185">
            <v>-71083</v>
          </cell>
          <cell r="AT185">
            <v>-71083</v>
          </cell>
          <cell r="AU185">
            <v>-71083</v>
          </cell>
          <cell r="AV185">
            <v>-71083</v>
          </cell>
          <cell r="AW185">
            <v>-71083</v>
          </cell>
          <cell r="AX185">
            <v>-71083</v>
          </cell>
          <cell r="AY185">
            <v>-71083</v>
          </cell>
          <cell r="AZ185">
            <v>-71083</v>
          </cell>
          <cell r="BA185">
            <v>-71083</v>
          </cell>
          <cell r="BB185">
            <v>-71083</v>
          </cell>
          <cell r="BC185">
            <v>-71083</v>
          </cell>
          <cell r="BD185">
            <v>-852996</v>
          </cell>
          <cell r="BQ185">
            <v>0</v>
          </cell>
          <cell r="BR185">
            <v>-2016428</v>
          </cell>
        </row>
        <row r="186">
          <cell r="A186" t="str">
            <v>2</v>
          </cell>
          <cell r="B186" t="str">
            <v>0018</v>
          </cell>
          <cell r="C186" t="str">
            <v>342</v>
          </cell>
          <cell r="D186" t="str">
            <v xml:space="preserve"> consumables - general</v>
          </cell>
          <cell r="Q186">
            <v>0</v>
          </cell>
          <cell r="AD186">
            <v>0</v>
          </cell>
          <cell r="AQ186">
            <v>0</v>
          </cell>
          <cell r="BD186">
            <v>0</v>
          </cell>
          <cell r="BQ186">
            <v>0</v>
          </cell>
          <cell r="BR186">
            <v>0</v>
          </cell>
        </row>
        <row r="187">
          <cell r="A187" t="str">
            <v>2</v>
          </cell>
          <cell r="B187" t="str">
            <v>0018</v>
          </cell>
          <cell r="C187" t="str">
            <v>354</v>
          </cell>
          <cell r="D187" t="str">
            <v xml:space="preserve"> seeds  and fertilizers</v>
          </cell>
          <cell r="Q187">
            <v>0</v>
          </cell>
          <cell r="AD187">
            <v>0</v>
          </cell>
          <cell r="AQ187">
            <v>0</v>
          </cell>
          <cell r="BD187">
            <v>0</v>
          </cell>
          <cell r="BQ187">
            <v>0</v>
          </cell>
          <cell r="BR187">
            <v>0</v>
          </cell>
        </row>
        <row r="188">
          <cell r="A188" t="str">
            <v>2</v>
          </cell>
          <cell r="B188" t="str">
            <v>0018</v>
          </cell>
          <cell r="C188" t="str">
            <v>501</v>
          </cell>
          <cell r="D188" t="str">
            <v xml:space="preserve"> decommissioning</v>
          </cell>
          <cell r="Q188">
            <v>0</v>
          </cell>
          <cell r="R188">
            <v>2003850</v>
          </cell>
          <cell r="AD188">
            <v>2003850</v>
          </cell>
          <cell r="AQ188">
            <v>0</v>
          </cell>
          <cell r="BD188">
            <v>0</v>
          </cell>
          <cell r="BQ188">
            <v>0</v>
          </cell>
          <cell r="BR188">
            <v>2003850</v>
          </cell>
        </row>
        <row r="189">
          <cell r="A189" t="str">
            <v>2</v>
          </cell>
          <cell r="B189" t="str">
            <v>0018</v>
          </cell>
          <cell r="C189" t="str">
            <v>000</v>
          </cell>
          <cell r="D189" t="str">
            <v>Mine Completion subtotal</v>
          </cell>
          <cell r="E189">
            <v>528649</v>
          </cell>
          <cell r="F189">
            <v>528649</v>
          </cell>
          <cell r="G189">
            <v>511496</v>
          </cell>
          <cell r="H189">
            <v>520072</v>
          </cell>
          <cell r="I189">
            <v>511496</v>
          </cell>
          <cell r="J189">
            <v>528649</v>
          </cell>
          <cell r="K189">
            <v>528649</v>
          </cell>
          <cell r="L189">
            <v>477190</v>
          </cell>
          <cell r="M189">
            <v>528649</v>
          </cell>
          <cell r="N189">
            <v>511496</v>
          </cell>
          <cell r="O189">
            <v>528649</v>
          </cell>
          <cell r="P189">
            <v>511496</v>
          </cell>
          <cell r="Q189">
            <v>6215140</v>
          </cell>
          <cell r="R189">
            <v>262244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262244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0.33333333332848269</v>
          </cell>
          <cell r="AS189">
            <v>0.33333333332848269</v>
          </cell>
          <cell r="AT189">
            <v>0.33333333332848269</v>
          </cell>
          <cell r="AU189">
            <v>0.33333333332848269</v>
          </cell>
          <cell r="AV189">
            <v>0.33333333332848269</v>
          </cell>
          <cell r="AW189">
            <v>0.33333333332848269</v>
          </cell>
          <cell r="AX189">
            <v>0.33333333332848269</v>
          </cell>
          <cell r="AY189">
            <v>0.33333333332848269</v>
          </cell>
          <cell r="AZ189">
            <v>0.33333333332848269</v>
          </cell>
          <cell r="BA189">
            <v>0.33333333332848269</v>
          </cell>
          <cell r="BB189">
            <v>0.33333333332848269</v>
          </cell>
          <cell r="BC189">
            <v>0.33333333332848269</v>
          </cell>
          <cell r="BD189">
            <v>4.0000000001164153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6477388</v>
          </cell>
        </row>
        <row r="191">
          <cell r="A191" t="str">
            <v>2</v>
          </cell>
          <cell r="B191" t="str">
            <v>0200</v>
          </cell>
          <cell r="C191" t="str">
            <v>000</v>
          </cell>
          <cell r="D191" t="str">
            <v>Research - General</v>
          </cell>
        </row>
        <row r="192">
          <cell r="A192" t="str">
            <v>2</v>
          </cell>
          <cell r="B192" t="str">
            <v>0200</v>
          </cell>
          <cell r="C192" t="str">
            <v>106</v>
          </cell>
          <cell r="D192" t="str">
            <v xml:space="preserve"> wages ord time</v>
          </cell>
          <cell r="E192">
            <v>400</v>
          </cell>
          <cell r="F192">
            <v>400</v>
          </cell>
          <cell r="G192">
            <v>400</v>
          </cell>
          <cell r="H192">
            <v>400</v>
          </cell>
          <cell r="I192">
            <v>400</v>
          </cell>
          <cell r="J192">
            <v>400</v>
          </cell>
          <cell r="K192">
            <v>400</v>
          </cell>
          <cell r="L192">
            <v>400</v>
          </cell>
          <cell r="M192">
            <v>400</v>
          </cell>
          <cell r="N192">
            <v>400</v>
          </cell>
          <cell r="O192">
            <v>400</v>
          </cell>
          <cell r="P192">
            <v>400</v>
          </cell>
          <cell r="Q192">
            <v>4800</v>
          </cell>
          <cell r="AD192">
            <v>0</v>
          </cell>
          <cell r="AQ192">
            <v>0</v>
          </cell>
          <cell r="BD192">
            <v>0</v>
          </cell>
          <cell r="BQ192">
            <v>0</v>
          </cell>
          <cell r="BR192">
            <v>4800</v>
          </cell>
        </row>
        <row r="193">
          <cell r="A193" t="str">
            <v>2</v>
          </cell>
          <cell r="B193" t="str">
            <v>0200</v>
          </cell>
          <cell r="C193" t="str">
            <v>107</v>
          </cell>
          <cell r="D193" t="str">
            <v xml:space="preserve"> wages overtime</v>
          </cell>
          <cell r="E193">
            <v>400</v>
          </cell>
          <cell r="F193">
            <v>400</v>
          </cell>
          <cell r="G193">
            <v>400</v>
          </cell>
          <cell r="H193">
            <v>400</v>
          </cell>
          <cell r="I193">
            <v>400</v>
          </cell>
          <cell r="J193">
            <v>400</v>
          </cell>
          <cell r="K193">
            <v>400</v>
          </cell>
          <cell r="L193">
            <v>400</v>
          </cell>
          <cell r="M193">
            <v>400</v>
          </cell>
          <cell r="N193">
            <v>400</v>
          </cell>
          <cell r="O193">
            <v>400</v>
          </cell>
          <cell r="P193">
            <v>400</v>
          </cell>
          <cell r="Q193">
            <v>4800</v>
          </cell>
          <cell r="AD193">
            <v>0</v>
          </cell>
          <cell r="AQ193">
            <v>0</v>
          </cell>
          <cell r="BD193">
            <v>0</v>
          </cell>
          <cell r="BQ193">
            <v>0</v>
          </cell>
          <cell r="BR193">
            <v>4800</v>
          </cell>
        </row>
        <row r="194">
          <cell r="A194" t="str">
            <v>2</v>
          </cell>
          <cell r="B194" t="str">
            <v>0200</v>
          </cell>
          <cell r="C194" t="str">
            <v>112</v>
          </cell>
          <cell r="D194" t="str">
            <v xml:space="preserve"> contract labour - production</v>
          </cell>
          <cell r="E194">
            <v>1000</v>
          </cell>
          <cell r="F194">
            <v>1000</v>
          </cell>
          <cell r="G194">
            <v>1000</v>
          </cell>
          <cell r="H194">
            <v>1000</v>
          </cell>
          <cell r="I194">
            <v>1000</v>
          </cell>
          <cell r="J194">
            <v>1000</v>
          </cell>
          <cell r="K194">
            <v>1000</v>
          </cell>
          <cell r="L194">
            <v>1000</v>
          </cell>
          <cell r="M194">
            <v>1000</v>
          </cell>
          <cell r="N194">
            <v>1000</v>
          </cell>
          <cell r="O194">
            <v>1000</v>
          </cell>
          <cell r="P194">
            <v>1000</v>
          </cell>
          <cell r="Q194">
            <v>12000</v>
          </cell>
          <cell r="AD194">
            <v>0</v>
          </cell>
          <cell r="AQ194">
            <v>0</v>
          </cell>
          <cell r="BD194">
            <v>0</v>
          </cell>
          <cell r="BQ194">
            <v>0</v>
          </cell>
          <cell r="BR194">
            <v>12000</v>
          </cell>
        </row>
        <row r="195">
          <cell r="A195" t="str">
            <v>2</v>
          </cell>
          <cell r="B195" t="str">
            <v>0200</v>
          </cell>
          <cell r="C195" t="str">
            <v>211</v>
          </cell>
          <cell r="D195" t="str">
            <v xml:space="preserve"> consultants - General</v>
          </cell>
          <cell r="E195">
            <v>1000</v>
          </cell>
          <cell r="F195">
            <v>1000</v>
          </cell>
          <cell r="G195">
            <v>1000</v>
          </cell>
          <cell r="H195">
            <v>1000</v>
          </cell>
          <cell r="I195">
            <v>1000</v>
          </cell>
          <cell r="J195">
            <v>1000</v>
          </cell>
          <cell r="K195">
            <v>1000</v>
          </cell>
          <cell r="L195">
            <v>1000</v>
          </cell>
          <cell r="M195">
            <v>1000</v>
          </cell>
          <cell r="N195">
            <v>1000</v>
          </cell>
          <cell r="O195">
            <v>1000</v>
          </cell>
          <cell r="P195">
            <v>1000</v>
          </cell>
          <cell r="Q195">
            <v>12000</v>
          </cell>
          <cell r="AD195">
            <v>0</v>
          </cell>
          <cell r="AQ195">
            <v>0</v>
          </cell>
          <cell r="BD195">
            <v>0</v>
          </cell>
          <cell r="BQ195">
            <v>0</v>
          </cell>
          <cell r="BR195">
            <v>12000</v>
          </cell>
        </row>
        <row r="196">
          <cell r="A196" t="str">
            <v>2</v>
          </cell>
          <cell r="B196" t="str">
            <v>0200</v>
          </cell>
          <cell r="C196" t="str">
            <v>219</v>
          </cell>
          <cell r="D196" t="str">
            <v xml:space="preserve"> equipment hire</v>
          </cell>
          <cell r="E196">
            <v>1000</v>
          </cell>
          <cell r="F196">
            <v>1000</v>
          </cell>
          <cell r="G196">
            <v>1000</v>
          </cell>
          <cell r="H196">
            <v>1000</v>
          </cell>
          <cell r="I196">
            <v>1000</v>
          </cell>
          <cell r="J196">
            <v>1000</v>
          </cell>
          <cell r="K196">
            <v>1000</v>
          </cell>
          <cell r="L196">
            <v>1000</v>
          </cell>
          <cell r="M196">
            <v>1000</v>
          </cell>
          <cell r="N196">
            <v>1000</v>
          </cell>
          <cell r="O196">
            <v>1000</v>
          </cell>
          <cell r="P196">
            <v>1000</v>
          </cell>
          <cell r="Q196">
            <v>12000</v>
          </cell>
          <cell r="AD196">
            <v>0</v>
          </cell>
          <cell r="AQ196">
            <v>0</v>
          </cell>
          <cell r="BD196">
            <v>0</v>
          </cell>
          <cell r="BQ196">
            <v>0</v>
          </cell>
          <cell r="BR196">
            <v>12000</v>
          </cell>
        </row>
        <row r="197">
          <cell r="A197" t="str">
            <v>2</v>
          </cell>
          <cell r="B197" t="str">
            <v>0200</v>
          </cell>
          <cell r="C197" t="str">
            <v>229</v>
          </cell>
          <cell r="D197" t="str">
            <v xml:space="preserve"> lab services - general</v>
          </cell>
          <cell r="E197">
            <v>500</v>
          </cell>
          <cell r="F197">
            <v>500</v>
          </cell>
          <cell r="G197">
            <v>500</v>
          </cell>
          <cell r="H197">
            <v>500</v>
          </cell>
          <cell r="I197">
            <v>500</v>
          </cell>
          <cell r="J197">
            <v>500</v>
          </cell>
          <cell r="K197">
            <v>500</v>
          </cell>
          <cell r="L197">
            <v>500</v>
          </cell>
          <cell r="M197">
            <v>500</v>
          </cell>
          <cell r="N197">
            <v>500</v>
          </cell>
          <cell r="O197">
            <v>500</v>
          </cell>
          <cell r="P197">
            <v>500</v>
          </cell>
          <cell r="Q197">
            <v>6000</v>
          </cell>
          <cell r="AD197">
            <v>0</v>
          </cell>
          <cell r="AQ197">
            <v>0</v>
          </cell>
          <cell r="BD197">
            <v>0</v>
          </cell>
          <cell r="BQ197">
            <v>0</v>
          </cell>
          <cell r="BR197">
            <v>6000</v>
          </cell>
        </row>
        <row r="198">
          <cell r="A198" t="str">
            <v>2</v>
          </cell>
          <cell r="B198" t="str">
            <v>0200</v>
          </cell>
          <cell r="C198" t="str">
            <v>289</v>
          </cell>
          <cell r="D198" t="str">
            <v xml:space="preserve"> travel &amp; accommodation</v>
          </cell>
          <cell r="E198">
            <v>500</v>
          </cell>
          <cell r="F198">
            <v>500</v>
          </cell>
          <cell r="G198">
            <v>500</v>
          </cell>
          <cell r="H198">
            <v>500</v>
          </cell>
          <cell r="I198">
            <v>500</v>
          </cell>
          <cell r="J198">
            <v>500</v>
          </cell>
          <cell r="K198">
            <v>500</v>
          </cell>
          <cell r="L198">
            <v>500</v>
          </cell>
          <cell r="M198">
            <v>500</v>
          </cell>
          <cell r="N198">
            <v>500</v>
          </cell>
          <cell r="O198">
            <v>500</v>
          </cell>
          <cell r="P198">
            <v>500</v>
          </cell>
          <cell r="Q198">
            <v>6000</v>
          </cell>
          <cell r="AD198">
            <v>0</v>
          </cell>
          <cell r="AQ198">
            <v>0</v>
          </cell>
          <cell r="BD198">
            <v>0</v>
          </cell>
          <cell r="BQ198">
            <v>0</v>
          </cell>
          <cell r="BR198">
            <v>6000</v>
          </cell>
        </row>
        <row r="199">
          <cell r="A199" t="str">
            <v>2</v>
          </cell>
          <cell r="B199" t="str">
            <v>0200</v>
          </cell>
          <cell r="C199" t="str">
            <v>331</v>
          </cell>
          <cell r="D199" t="str">
            <v xml:space="preserve"> laboratory supplies</v>
          </cell>
          <cell r="E199">
            <v>300</v>
          </cell>
          <cell r="F199">
            <v>300</v>
          </cell>
          <cell r="G199">
            <v>300</v>
          </cell>
          <cell r="H199">
            <v>300</v>
          </cell>
          <cell r="I199">
            <v>300</v>
          </cell>
          <cell r="J199">
            <v>300</v>
          </cell>
          <cell r="K199">
            <v>300</v>
          </cell>
          <cell r="L199">
            <v>300</v>
          </cell>
          <cell r="M199">
            <v>300</v>
          </cell>
          <cell r="N199">
            <v>300</v>
          </cell>
          <cell r="O199">
            <v>300</v>
          </cell>
          <cell r="P199">
            <v>300</v>
          </cell>
          <cell r="Q199">
            <v>3600</v>
          </cell>
          <cell r="AD199">
            <v>0</v>
          </cell>
          <cell r="AQ199">
            <v>0</v>
          </cell>
          <cell r="BD199">
            <v>0</v>
          </cell>
          <cell r="BQ199">
            <v>0</v>
          </cell>
          <cell r="BR199">
            <v>3600</v>
          </cell>
        </row>
        <row r="200">
          <cell r="A200" t="str">
            <v>2</v>
          </cell>
          <cell r="B200" t="str">
            <v>0200</v>
          </cell>
          <cell r="C200" t="str">
            <v>342</v>
          </cell>
          <cell r="D200" t="str">
            <v xml:space="preserve"> consumables - general</v>
          </cell>
          <cell r="E200">
            <v>200</v>
          </cell>
          <cell r="F200">
            <v>200</v>
          </cell>
          <cell r="G200">
            <v>200</v>
          </cell>
          <cell r="H200">
            <v>200</v>
          </cell>
          <cell r="I200">
            <v>200</v>
          </cell>
          <cell r="J200">
            <v>200</v>
          </cell>
          <cell r="K200">
            <v>200</v>
          </cell>
          <cell r="L200">
            <v>200</v>
          </cell>
          <cell r="M200">
            <v>200</v>
          </cell>
          <cell r="N200">
            <v>200</v>
          </cell>
          <cell r="O200">
            <v>200</v>
          </cell>
          <cell r="P200">
            <v>200</v>
          </cell>
          <cell r="Q200">
            <v>2400</v>
          </cell>
          <cell r="AD200">
            <v>0</v>
          </cell>
          <cell r="AQ200">
            <v>0</v>
          </cell>
          <cell r="BD200">
            <v>0</v>
          </cell>
          <cell r="BQ200">
            <v>0</v>
          </cell>
          <cell r="BR200">
            <v>2400</v>
          </cell>
        </row>
        <row r="201">
          <cell r="A201" t="str">
            <v>2</v>
          </cell>
          <cell r="B201" t="str">
            <v>0200</v>
          </cell>
          <cell r="C201" t="str">
            <v>432</v>
          </cell>
          <cell r="D201" t="str">
            <v xml:space="preserve"> consumables - mechanical</v>
          </cell>
          <cell r="E201">
            <v>200</v>
          </cell>
          <cell r="F201">
            <v>200</v>
          </cell>
          <cell r="G201">
            <v>200</v>
          </cell>
          <cell r="H201">
            <v>200</v>
          </cell>
          <cell r="I201">
            <v>200</v>
          </cell>
          <cell r="J201">
            <v>200</v>
          </cell>
          <cell r="K201">
            <v>200</v>
          </cell>
          <cell r="L201">
            <v>200</v>
          </cell>
          <cell r="M201">
            <v>200</v>
          </cell>
          <cell r="N201">
            <v>200</v>
          </cell>
          <cell r="O201">
            <v>200</v>
          </cell>
          <cell r="P201">
            <v>200</v>
          </cell>
          <cell r="Q201">
            <v>2400</v>
          </cell>
          <cell r="AD201">
            <v>0</v>
          </cell>
          <cell r="AQ201">
            <v>0</v>
          </cell>
          <cell r="BD201">
            <v>0</v>
          </cell>
          <cell r="BQ201">
            <v>0</v>
          </cell>
          <cell r="BR201">
            <v>2400</v>
          </cell>
        </row>
        <row r="202">
          <cell r="A202" t="str">
            <v>2</v>
          </cell>
          <cell r="B202" t="str">
            <v>0200</v>
          </cell>
          <cell r="C202" t="str">
            <v>000</v>
          </cell>
          <cell r="D202" t="str">
            <v>Research - General subtotal</v>
          </cell>
          <cell r="E202">
            <v>5500</v>
          </cell>
          <cell r="F202">
            <v>5500</v>
          </cell>
          <cell r="G202">
            <v>5500</v>
          </cell>
          <cell r="H202">
            <v>5500</v>
          </cell>
          <cell r="I202">
            <v>5500</v>
          </cell>
          <cell r="J202">
            <v>5500</v>
          </cell>
          <cell r="K202">
            <v>5500</v>
          </cell>
          <cell r="L202">
            <v>5500</v>
          </cell>
          <cell r="M202">
            <v>5500</v>
          </cell>
          <cell r="N202">
            <v>5500</v>
          </cell>
          <cell r="O202">
            <v>5500</v>
          </cell>
          <cell r="P202">
            <v>5500</v>
          </cell>
          <cell r="Q202">
            <v>66000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66000</v>
          </cell>
        </row>
        <row r="204">
          <cell r="A204" t="str">
            <v>2</v>
          </cell>
          <cell r="B204" t="str">
            <v>0203</v>
          </cell>
          <cell r="C204" t="str">
            <v>000</v>
          </cell>
          <cell r="D204" t="str">
            <v>Research - Untitled</v>
          </cell>
        </row>
        <row r="205">
          <cell r="A205" t="str">
            <v>2</v>
          </cell>
          <cell r="B205" t="str">
            <v>0203</v>
          </cell>
          <cell r="C205" t="str">
            <v>106</v>
          </cell>
          <cell r="D205" t="str">
            <v xml:space="preserve"> wages ord time</v>
          </cell>
          <cell r="Q205">
            <v>0</v>
          </cell>
          <cell r="AD205">
            <v>0</v>
          </cell>
          <cell r="AQ205">
            <v>0</v>
          </cell>
          <cell r="BD205">
            <v>0</v>
          </cell>
          <cell r="BQ205">
            <v>0</v>
          </cell>
          <cell r="BR205">
            <v>0</v>
          </cell>
        </row>
        <row r="206">
          <cell r="A206" t="str">
            <v>2</v>
          </cell>
          <cell r="B206" t="str">
            <v>0203</v>
          </cell>
          <cell r="C206" t="str">
            <v>107</v>
          </cell>
          <cell r="D206" t="str">
            <v xml:space="preserve"> wages overtime</v>
          </cell>
          <cell r="Q206">
            <v>0</v>
          </cell>
          <cell r="AD206">
            <v>0</v>
          </cell>
          <cell r="AQ206">
            <v>0</v>
          </cell>
          <cell r="BD206">
            <v>0</v>
          </cell>
          <cell r="BQ206">
            <v>0</v>
          </cell>
          <cell r="BR206">
            <v>0</v>
          </cell>
        </row>
        <row r="207">
          <cell r="A207" t="str">
            <v>2</v>
          </cell>
          <cell r="B207" t="str">
            <v>0203</v>
          </cell>
          <cell r="C207" t="str">
            <v>112</v>
          </cell>
          <cell r="D207" t="str">
            <v xml:space="preserve"> contract labour - production</v>
          </cell>
          <cell r="Q207">
            <v>0</v>
          </cell>
          <cell r="AD207">
            <v>0</v>
          </cell>
          <cell r="AQ207">
            <v>0</v>
          </cell>
          <cell r="BD207">
            <v>0</v>
          </cell>
          <cell r="BQ207">
            <v>0</v>
          </cell>
          <cell r="BR207">
            <v>0</v>
          </cell>
        </row>
        <row r="208">
          <cell r="A208" t="str">
            <v>2</v>
          </cell>
          <cell r="B208" t="str">
            <v>0203</v>
          </cell>
          <cell r="C208" t="str">
            <v>211</v>
          </cell>
          <cell r="D208" t="str">
            <v xml:space="preserve"> consultants - General</v>
          </cell>
          <cell r="Q208">
            <v>0</v>
          </cell>
          <cell r="AD208">
            <v>0</v>
          </cell>
          <cell r="AQ208">
            <v>0</v>
          </cell>
          <cell r="BD208">
            <v>0</v>
          </cell>
          <cell r="BQ208">
            <v>0</v>
          </cell>
          <cell r="BR208">
            <v>0</v>
          </cell>
        </row>
        <row r="209">
          <cell r="A209" t="str">
            <v>2</v>
          </cell>
          <cell r="B209" t="str">
            <v>0203</v>
          </cell>
          <cell r="C209" t="str">
            <v>219</v>
          </cell>
          <cell r="D209" t="str">
            <v xml:space="preserve"> equipment hire</v>
          </cell>
          <cell r="Q209">
            <v>0</v>
          </cell>
          <cell r="AD209">
            <v>0</v>
          </cell>
          <cell r="AQ209">
            <v>0</v>
          </cell>
          <cell r="BD209">
            <v>0</v>
          </cell>
          <cell r="BQ209">
            <v>0</v>
          </cell>
          <cell r="BR209">
            <v>0</v>
          </cell>
        </row>
        <row r="210">
          <cell r="A210" t="str">
            <v>2</v>
          </cell>
          <cell r="B210" t="str">
            <v>0203</v>
          </cell>
          <cell r="C210" t="str">
            <v>229</v>
          </cell>
          <cell r="D210" t="str">
            <v xml:space="preserve"> lab services - general</v>
          </cell>
          <cell r="Q210">
            <v>0</v>
          </cell>
          <cell r="AD210">
            <v>0</v>
          </cell>
          <cell r="AQ210">
            <v>0</v>
          </cell>
          <cell r="BD210">
            <v>0</v>
          </cell>
          <cell r="BQ210">
            <v>0</v>
          </cell>
          <cell r="BR210">
            <v>0</v>
          </cell>
        </row>
        <row r="211">
          <cell r="A211" t="str">
            <v>2</v>
          </cell>
          <cell r="B211" t="str">
            <v>0203</v>
          </cell>
          <cell r="C211" t="str">
            <v>289</v>
          </cell>
          <cell r="D211" t="str">
            <v xml:space="preserve"> travel &amp; accommodation</v>
          </cell>
          <cell r="Q211">
            <v>0</v>
          </cell>
          <cell r="AD211">
            <v>0</v>
          </cell>
          <cell r="AQ211">
            <v>0</v>
          </cell>
          <cell r="BD211">
            <v>0</v>
          </cell>
          <cell r="BQ211">
            <v>0</v>
          </cell>
          <cell r="BR211">
            <v>0</v>
          </cell>
        </row>
        <row r="212">
          <cell r="A212" t="str">
            <v>2</v>
          </cell>
          <cell r="B212" t="str">
            <v>0203</v>
          </cell>
          <cell r="C212" t="str">
            <v>331</v>
          </cell>
          <cell r="D212" t="str">
            <v xml:space="preserve"> laboratory supplies</v>
          </cell>
          <cell r="Q212">
            <v>0</v>
          </cell>
          <cell r="AD212">
            <v>0</v>
          </cell>
          <cell r="AQ212">
            <v>0</v>
          </cell>
          <cell r="BD212">
            <v>0</v>
          </cell>
          <cell r="BQ212">
            <v>0</v>
          </cell>
          <cell r="BR212">
            <v>0</v>
          </cell>
        </row>
        <row r="213">
          <cell r="A213" t="str">
            <v>2</v>
          </cell>
          <cell r="B213" t="str">
            <v>0203</v>
          </cell>
          <cell r="C213" t="str">
            <v>342</v>
          </cell>
          <cell r="D213" t="str">
            <v xml:space="preserve"> consumables - general</v>
          </cell>
          <cell r="Q213">
            <v>0</v>
          </cell>
          <cell r="AD213">
            <v>0</v>
          </cell>
          <cell r="AQ213">
            <v>0</v>
          </cell>
          <cell r="BD213">
            <v>0</v>
          </cell>
          <cell r="BQ213">
            <v>0</v>
          </cell>
          <cell r="BR213">
            <v>0</v>
          </cell>
        </row>
        <row r="214">
          <cell r="A214" t="str">
            <v>2</v>
          </cell>
          <cell r="B214" t="str">
            <v>0203</v>
          </cell>
          <cell r="C214" t="str">
            <v>432</v>
          </cell>
          <cell r="D214" t="str">
            <v xml:space="preserve"> consumables - mechanical</v>
          </cell>
          <cell r="Q214">
            <v>0</v>
          </cell>
          <cell r="AD214">
            <v>0</v>
          </cell>
          <cell r="AQ214">
            <v>0</v>
          </cell>
          <cell r="BD214">
            <v>0</v>
          </cell>
          <cell r="BQ214">
            <v>0</v>
          </cell>
          <cell r="BR214">
            <v>0</v>
          </cell>
        </row>
        <row r="215">
          <cell r="A215" t="str">
            <v>2</v>
          </cell>
          <cell r="B215" t="str">
            <v>0203</v>
          </cell>
          <cell r="C215" t="str">
            <v>000</v>
          </cell>
          <cell r="D215" t="str">
            <v>Research - Untitled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</row>
        <row r="217">
          <cell r="A217" t="str">
            <v>2</v>
          </cell>
          <cell r="B217" t="str">
            <v>0204</v>
          </cell>
          <cell r="C217" t="str">
            <v>000</v>
          </cell>
          <cell r="D217" t="str">
            <v>Research - Untitled</v>
          </cell>
        </row>
        <row r="218">
          <cell r="A218" t="str">
            <v>2</v>
          </cell>
          <cell r="B218" t="str">
            <v>0204</v>
          </cell>
          <cell r="C218" t="str">
            <v>106</v>
          </cell>
          <cell r="D218" t="str">
            <v xml:space="preserve"> wages ord time</v>
          </cell>
          <cell r="Q218">
            <v>0</v>
          </cell>
          <cell r="AD218">
            <v>0</v>
          </cell>
          <cell r="AQ218">
            <v>0</v>
          </cell>
          <cell r="BD218">
            <v>0</v>
          </cell>
          <cell r="BQ218">
            <v>0</v>
          </cell>
          <cell r="BR218">
            <v>0</v>
          </cell>
        </row>
        <row r="219">
          <cell r="A219" t="str">
            <v>2</v>
          </cell>
          <cell r="B219" t="str">
            <v>0204</v>
          </cell>
          <cell r="C219" t="str">
            <v>107</v>
          </cell>
          <cell r="D219" t="str">
            <v xml:space="preserve"> wages overtime</v>
          </cell>
          <cell r="Q219">
            <v>0</v>
          </cell>
          <cell r="AD219">
            <v>0</v>
          </cell>
          <cell r="AQ219">
            <v>0</v>
          </cell>
          <cell r="BD219">
            <v>0</v>
          </cell>
          <cell r="BQ219">
            <v>0</v>
          </cell>
          <cell r="BR219">
            <v>0</v>
          </cell>
        </row>
        <row r="220">
          <cell r="A220" t="str">
            <v>2</v>
          </cell>
          <cell r="B220" t="str">
            <v>0204</v>
          </cell>
          <cell r="C220" t="str">
            <v>112</v>
          </cell>
          <cell r="D220" t="str">
            <v xml:space="preserve"> contract labour - production</v>
          </cell>
          <cell r="Q220">
            <v>0</v>
          </cell>
          <cell r="AD220">
            <v>0</v>
          </cell>
          <cell r="AQ220">
            <v>0</v>
          </cell>
          <cell r="BD220">
            <v>0</v>
          </cell>
          <cell r="BQ220">
            <v>0</v>
          </cell>
          <cell r="BR220">
            <v>0</v>
          </cell>
        </row>
        <row r="221">
          <cell r="A221" t="str">
            <v>2</v>
          </cell>
          <cell r="B221" t="str">
            <v>0204</v>
          </cell>
          <cell r="C221" t="str">
            <v>211</v>
          </cell>
          <cell r="D221" t="str">
            <v xml:space="preserve"> consultants - General</v>
          </cell>
          <cell r="Q221">
            <v>0</v>
          </cell>
          <cell r="AD221">
            <v>0</v>
          </cell>
          <cell r="AQ221">
            <v>0</v>
          </cell>
          <cell r="BD221">
            <v>0</v>
          </cell>
          <cell r="BQ221">
            <v>0</v>
          </cell>
          <cell r="BR221">
            <v>0</v>
          </cell>
        </row>
        <row r="222">
          <cell r="A222" t="str">
            <v>2</v>
          </cell>
          <cell r="B222" t="str">
            <v>0204</v>
          </cell>
          <cell r="C222" t="str">
            <v>219</v>
          </cell>
          <cell r="D222" t="str">
            <v xml:space="preserve"> equipment hire</v>
          </cell>
          <cell r="Q222">
            <v>0</v>
          </cell>
          <cell r="AD222">
            <v>0</v>
          </cell>
          <cell r="AQ222">
            <v>0</v>
          </cell>
          <cell r="BD222">
            <v>0</v>
          </cell>
          <cell r="BQ222">
            <v>0</v>
          </cell>
          <cell r="BR222">
            <v>0</v>
          </cell>
        </row>
        <row r="223">
          <cell r="A223" t="str">
            <v>2</v>
          </cell>
          <cell r="B223" t="str">
            <v>0204</v>
          </cell>
          <cell r="C223" t="str">
            <v>229</v>
          </cell>
          <cell r="D223" t="str">
            <v xml:space="preserve"> lab services - general</v>
          </cell>
          <cell r="Q223">
            <v>0</v>
          </cell>
          <cell r="AD223">
            <v>0</v>
          </cell>
          <cell r="AQ223">
            <v>0</v>
          </cell>
          <cell r="BD223">
            <v>0</v>
          </cell>
          <cell r="BQ223">
            <v>0</v>
          </cell>
          <cell r="BR223">
            <v>0</v>
          </cell>
        </row>
        <row r="224">
          <cell r="A224" t="str">
            <v>2</v>
          </cell>
          <cell r="B224" t="str">
            <v>0204</v>
          </cell>
          <cell r="C224" t="str">
            <v>289</v>
          </cell>
          <cell r="D224" t="str">
            <v xml:space="preserve"> travel &amp; accommodation</v>
          </cell>
          <cell r="Q224">
            <v>0</v>
          </cell>
          <cell r="AD224">
            <v>0</v>
          </cell>
          <cell r="AQ224">
            <v>0</v>
          </cell>
          <cell r="BD224">
            <v>0</v>
          </cell>
          <cell r="BQ224">
            <v>0</v>
          </cell>
          <cell r="BR224">
            <v>0</v>
          </cell>
        </row>
        <row r="225">
          <cell r="A225" t="str">
            <v>2</v>
          </cell>
          <cell r="B225" t="str">
            <v>0204</v>
          </cell>
          <cell r="C225" t="str">
            <v>331</v>
          </cell>
          <cell r="D225" t="str">
            <v xml:space="preserve"> laboratory supplies</v>
          </cell>
          <cell r="Q225">
            <v>0</v>
          </cell>
          <cell r="AD225">
            <v>0</v>
          </cell>
          <cell r="AQ225">
            <v>0</v>
          </cell>
          <cell r="BD225">
            <v>0</v>
          </cell>
          <cell r="BQ225">
            <v>0</v>
          </cell>
          <cell r="BR225">
            <v>0</v>
          </cell>
        </row>
        <row r="226">
          <cell r="A226" t="str">
            <v>2</v>
          </cell>
          <cell r="B226" t="str">
            <v>0204</v>
          </cell>
          <cell r="C226" t="str">
            <v>342</v>
          </cell>
          <cell r="D226" t="str">
            <v xml:space="preserve"> consumables - general</v>
          </cell>
          <cell r="Q226">
            <v>0</v>
          </cell>
          <cell r="AD226">
            <v>0</v>
          </cell>
          <cell r="AQ226">
            <v>0</v>
          </cell>
          <cell r="BD226">
            <v>0</v>
          </cell>
          <cell r="BQ226">
            <v>0</v>
          </cell>
          <cell r="BR226">
            <v>0</v>
          </cell>
        </row>
        <row r="227">
          <cell r="A227" t="str">
            <v>2</v>
          </cell>
          <cell r="B227" t="str">
            <v>0204</v>
          </cell>
          <cell r="C227" t="str">
            <v>432</v>
          </cell>
          <cell r="D227" t="str">
            <v xml:space="preserve"> consumables - mechanical</v>
          </cell>
          <cell r="Q227">
            <v>0</v>
          </cell>
          <cell r="AD227">
            <v>0</v>
          </cell>
          <cell r="AQ227">
            <v>0</v>
          </cell>
          <cell r="BD227">
            <v>0</v>
          </cell>
          <cell r="BQ227">
            <v>0</v>
          </cell>
          <cell r="BR227">
            <v>0</v>
          </cell>
        </row>
        <row r="228">
          <cell r="A228" t="str">
            <v>2</v>
          </cell>
          <cell r="B228" t="str">
            <v>0204</v>
          </cell>
          <cell r="C228" t="str">
            <v>000</v>
          </cell>
          <cell r="D228" t="str">
            <v>Research - Untitled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</row>
        <row r="230">
          <cell r="A230" t="str">
            <v>2</v>
          </cell>
          <cell r="B230" t="str">
            <v>0205</v>
          </cell>
          <cell r="C230" t="str">
            <v>000</v>
          </cell>
          <cell r="D230" t="str">
            <v>Research - Untitled</v>
          </cell>
        </row>
        <row r="231">
          <cell r="A231" t="str">
            <v>2</v>
          </cell>
          <cell r="B231" t="str">
            <v>0205</v>
          </cell>
          <cell r="C231" t="str">
            <v>106</v>
          </cell>
          <cell r="D231" t="str">
            <v xml:space="preserve"> wages ord time</v>
          </cell>
          <cell r="Q231">
            <v>0</v>
          </cell>
          <cell r="AD231">
            <v>0</v>
          </cell>
          <cell r="AQ231">
            <v>0</v>
          </cell>
          <cell r="BD231">
            <v>0</v>
          </cell>
          <cell r="BQ231">
            <v>0</v>
          </cell>
          <cell r="BR231">
            <v>0</v>
          </cell>
        </row>
        <row r="232">
          <cell r="A232" t="str">
            <v>2</v>
          </cell>
          <cell r="B232" t="str">
            <v>0205</v>
          </cell>
          <cell r="C232" t="str">
            <v>107</v>
          </cell>
          <cell r="D232" t="str">
            <v xml:space="preserve"> wages overtime</v>
          </cell>
          <cell r="Q232">
            <v>0</v>
          </cell>
          <cell r="AD232">
            <v>0</v>
          </cell>
          <cell r="AQ232">
            <v>0</v>
          </cell>
          <cell r="BD232">
            <v>0</v>
          </cell>
          <cell r="BQ232">
            <v>0</v>
          </cell>
          <cell r="BR232">
            <v>0</v>
          </cell>
        </row>
        <row r="233">
          <cell r="A233" t="str">
            <v>2</v>
          </cell>
          <cell r="B233" t="str">
            <v>0205</v>
          </cell>
          <cell r="C233" t="str">
            <v>112</v>
          </cell>
          <cell r="D233" t="str">
            <v xml:space="preserve"> contract labour - production</v>
          </cell>
          <cell r="Q233">
            <v>0</v>
          </cell>
          <cell r="AD233">
            <v>0</v>
          </cell>
          <cell r="AQ233">
            <v>0</v>
          </cell>
          <cell r="BD233">
            <v>0</v>
          </cell>
          <cell r="BQ233">
            <v>0</v>
          </cell>
          <cell r="BR233">
            <v>0</v>
          </cell>
        </row>
        <row r="234">
          <cell r="A234" t="str">
            <v>2</v>
          </cell>
          <cell r="B234" t="str">
            <v>0205</v>
          </cell>
          <cell r="C234" t="str">
            <v>211</v>
          </cell>
          <cell r="D234" t="str">
            <v xml:space="preserve"> consultants - General</v>
          </cell>
          <cell r="Q234">
            <v>0</v>
          </cell>
          <cell r="AD234">
            <v>0</v>
          </cell>
          <cell r="AQ234">
            <v>0</v>
          </cell>
          <cell r="BD234">
            <v>0</v>
          </cell>
          <cell r="BQ234">
            <v>0</v>
          </cell>
          <cell r="BR234">
            <v>0</v>
          </cell>
        </row>
        <row r="235">
          <cell r="A235" t="str">
            <v>2</v>
          </cell>
          <cell r="B235" t="str">
            <v>0205</v>
          </cell>
          <cell r="C235" t="str">
            <v>219</v>
          </cell>
          <cell r="D235" t="str">
            <v xml:space="preserve"> equipment hire</v>
          </cell>
          <cell r="Q235">
            <v>0</v>
          </cell>
          <cell r="AD235">
            <v>0</v>
          </cell>
          <cell r="AQ235">
            <v>0</v>
          </cell>
          <cell r="BD235">
            <v>0</v>
          </cell>
          <cell r="BQ235">
            <v>0</v>
          </cell>
          <cell r="BR235">
            <v>0</v>
          </cell>
        </row>
        <row r="236">
          <cell r="A236" t="str">
            <v>2</v>
          </cell>
          <cell r="B236" t="str">
            <v>0205</v>
          </cell>
          <cell r="C236" t="str">
            <v>229</v>
          </cell>
          <cell r="D236" t="str">
            <v xml:space="preserve"> lab services - general</v>
          </cell>
          <cell r="Q236">
            <v>0</v>
          </cell>
          <cell r="AD236">
            <v>0</v>
          </cell>
          <cell r="AQ236">
            <v>0</v>
          </cell>
          <cell r="BD236">
            <v>0</v>
          </cell>
          <cell r="BQ236">
            <v>0</v>
          </cell>
          <cell r="BR236">
            <v>0</v>
          </cell>
        </row>
        <row r="237">
          <cell r="A237" t="str">
            <v>2</v>
          </cell>
          <cell r="B237" t="str">
            <v>0205</v>
          </cell>
          <cell r="C237" t="str">
            <v>289</v>
          </cell>
          <cell r="D237" t="str">
            <v xml:space="preserve"> travel &amp; accommodation</v>
          </cell>
          <cell r="Q237">
            <v>0</v>
          </cell>
          <cell r="AD237">
            <v>0</v>
          </cell>
          <cell r="AQ237">
            <v>0</v>
          </cell>
          <cell r="BD237">
            <v>0</v>
          </cell>
          <cell r="BQ237">
            <v>0</v>
          </cell>
          <cell r="BR237">
            <v>0</v>
          </cell>
        </row>
        <row r="238">
          <cell r="A238" t="str">
            <v>2</v>
          </cell>
          <cell r="B238" t="str">
            <v>0205</v>
          </cell>
          <cell r="C238" t="str">
            <v>331</v>
          </cell>
          <cell r="D238" t="str">
            <v xml:space="preserve"> laboratory supplies</v>
          </cell>
          <cell r="Q238">
            <v>0</v>
          </cell>
          <cell r="AD238">
            <v>0</v>
          </cell>
          <cell r="AQ238">
            <v>0</v>
          </cell>
          <cell r="BD238">
            <v>0</v>
          </cell>
          <cell r="BQ238">
            <v>0</v>
          </cell>
          <cell r="BR238">
            <v>0</v>
          </cell>
        </row>
        <row r="239">
          <cell r="A239" t="str">
            <v>2</v>
          </cell>
          <cell r="B239" t="str">
            <v>0205</v>
          </cell>
          <cell r="C239" t="str">
            <v>342</v>
          </cell>
          <cell r="D239" t="str">
            <v xml:space="preserve"> consumables - general</v>
          </cell>
          <cell r="Q239">
            <v>0</v>
          </cell>
          <cell r="AD239">
            <v>0</v>
          </cell>
          <cell r="AQ239">
            <v>0</v>
          </cell>
          <cell r="BD239">
            <v>0</v>
          </cell>
          <cell r="BQ239">
            <v>0</v>
          </cell>
          <cell r="BR239">
            <v>0</v>
          </cell>
        </row>
        <row r="240">
          <cell r="A240" t="str">
            <v>2</v>
          </cell>
          <cell r="B240" t="str">
            <v>0205</v>
          </cell>
          <cell r="C240" t="str">
            <v>432</v>
          </cell>
          <cell r="D240" t="str">
            <v xml:space="preserve"> consumables - mechanical</v>
          </cell>
          <cell r="Q240">
            <v>0</v>
          </cell>
          <cell r="AD240">
            <v>0</v>
          </cell>
          <cell r="AQ240">
            <v>0</v>
          </cell>
          <cell r="BD240">
            <v>0</v>
          </cell>
          <cell r="BQ240">
            <v>0</v>
          </cell>
          <cell r="BR240">
            <v>0</v>
          </cell>
        </row>
        <row r="241">
          <cell r="A241" t="str">
            <v>2</v>
          </cell>
          <cell r="B241" t="str">
            <v>0205</v>
          </cell>
          <cell r="C241" t="str">
            <v>000</v>
          </cell>
          <cell r="D241" t="str">
            <v>Research - Untitled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</row>
        <row r="243">
          <cell r="A243" t="str">
            <v>2</v>
          </cell>
          <cell r="B243" t="str">
            <v>0206</v>
          </cell>
          <cell r="C243" t="str">
            <v>000</v>
          </cell>
          <cell r="D243" t="str">
            <v>Research - Untitled</v>
          </cell>
        </row>
        <row r="244">
          <cell r="A244" t="str">
            <v>2</v>
          </cell>
          <cell r="B244" t="str">
            <v>0206</v>
          </cell>
          <cell r="C244" t="str">
            <v>106</v>
          </cell>
          <cell r="D244" t="str">
            <v xml:space="preserve"> wages ord time</v>
          </cell>
          <cell r="Q244">
            <v>0</v>
          </cell>
          <cell r="AD244">
            <v>0</v>
          </cell>
          <cell r="AQ244">
            <v>0</v>
          </cell>
          <cell r="BD244">
            <v>0</v>
          </cell>
          <cell r="BQ244">
            <v>0</v>
          </cell>
          <cell r="BR244">
            <v>0</v>
          </cell>
        </row>
        <row r="245">
          <cell r="A245" t="str">
            <v>2</v>
          </cell>
          <cell r="B245" t="str">
            <v>0206</v>
          </cell>
          <cell r="C245" t="str">
            <v>107</v>
          </cell>
          <cell r="D245" t="str">
            <v xml:space="preserve"> wages overtime</v>
          </cell>
          <cell r="Q245">
            <v>0</v>
          </cell>
          <cell r="AD245">
            <v>0</v>
          </cell>
          <cell r="AQ245">
            <v>0</v>
          </cell>
          <cell r="BD245">
            <v>0</v>
          </cell>
          <cell r="BQ245">
            <v>0</v>
          </cell>
          <cell r="BR245">
            <v>0</v>
          </cell>
        </row>
        <row r="246">
          <cell r="A246" t="str">
            <v>2</v>
          </cell>
          <cell r="B246" t="str">
            <v>0206</v>
          </cell>
          <cell r="C246" t="str">
            <v>112</v>
          </cell>
          <cell r="D246" t="str">
            <v xml:space="preserve"> contract labour - production</v>
          </cell>
          <cell r="Q246">
            <v>0</v>
          </cell>
          <cell r="AD246">
            <v>0</v>
          </cell>
          <cell r="AQ246">
            <v>0</v>
          </cell>
          <cell r="BD246">
            <v>0</v>
          </cell>
          <cell r="BQ246">
            <v>0</v>
          </cell>
          <cell r="BR246">
            <v>0</v>
          </cell>
        </row>
        <row r="247">
          <cell r="A247" t="str">
            <v>2</v>
          </cell>
          <cell r="B247" t="str">
            <v>0206</v>
          </cell>
          <cell r="C247" t="str">
            <v>211</v>
          </cell>
          <cell r="D247" t="str">
            <v xml:space="preserve"> consultants - General</v>
          </cell>
          <cell r="Q247">
            <v>0</v>
          </cell>
          <cell r="AD247">
            <v>0</v>
          </cell>
          <cell r="AQ247">
            <v>0</v>
          </cell>
          <cell r="BD247">
            <v>0</v>
          </cell>
          <cell r="BQ247">
            <v>0</v>
          </cell>
          <cell r="BR247">
            <v>0</v>
          </cell>
        </row>
        <row r="248">
          <cell r="A248" t="str">
            <v>2</v>
          </cell>
          <cell r="B248" t="str">
            <v>0206</v>
          </cell>
          <cell r="C248" t="str">
            <v>219</v>
          </cell>
          <cell r="D248" t="str">
            <v xml:space="preserve"> equipment hire</v>
          </cell>
          <cell r="Q248">
            <v>0</v>
          </cell>
          <cell r="AD248">
            <v>0</v>
          </cell>
          <cell r="AQ248">
            <v>0</v>
          </cell>
          <cell r="BD248">
            <v>0</v>
          </cell>
          <cell r="BQ248">
            <v>0</v>
          </cell>
          <cell r="BR248">
            <v>0</v>
          </cell>
        </row>
        <row r="249">
          <cell r="A249" t="str">
            <v>2</v>
          </cell>
          <cell r="B249" t="str">
            <v>0206</v>
          </cell>
          <cell r="C249" t="str">
            <v>229</v>
          </cell>
          <cell r="D249" t="str">
            <v xml:space="preserve"> lab services - general</v>
          </cell>
          <cell r="Q249">
            <v>0</v>
          </cell>
          <cell r="AD249">
            <v>0</v>
          </cell>
          <cell r="AQ249">
            <v>0</v>
          </cell>
          <cell r="BD249">
            <v>0</v>
          </cell>
          <cell r="BQ249">
            <v>0</v>
          </cell>
          <cell r="BR249">
            <v>0</v>
          </cell>
        </row>
        <row r="250">
          <cell r="A250" t="str">
            <v>2</v>
          </cell>
          <cell r="B250" t="str">
            <v>0206</v>
          </cell>
          <cell r="C250" t="str">
            <v>289</v>
          </cell>
          <cell r="D250" t="str">
            <v xml:space="preserve"> travel &amp; accommodation</v>
          </cell>
          <cell r="Q250">
            <v>0</v>
          </cell>
          <cell r="AD250">
            <v>0</v>
          </cell>
          <cell r="AQ250">
            <v>0</v>
          </cell>
          <cell r="BD250">
            <v>0</v>
          </cell>
          <cell r="BQ250">
            <v>0</v>
          </cell>
          <cell r="BR250">
            <v>0</v>
          </cell>
        </row>
        <row r="251">
          <cell r="A251" t="str">
            <v>2</v>
          </cell>
          <cell r="B251" t="str">
            <v>0206</v>
          </cell>
          <cell r="C251" t="str">
            <v>331</v>
          </cell>
          <cell r="D251" t="str">
            <v xml:space="preserve"> laboratory supplies</v>
          </cell>
          <cell r="Q251">
            <v>0</v>
          </cell>
          <cell r="AD251">
            <v>0</v>
          </cell>
          <cell r="AQ251">
            <v>0</v>
          </cell>
          <cell r="BD251">
            <v>0</v>
          </cell>
          <cell r="BQ251">
            <v>0</v>
          </cell>
          <cell r="BR251">
            <v>0</v>
          </cell>
        </row>
        <row r="252">
          <cell r="A252" t="str">
            <v>2</v>
          </cell>
          <cell r="B252" t="str">
            <v>0206</v>
          </cell>
          <cell r="C252" t="str">
            <v>342</v>
          </cell>
          <cell r="D252" t="str">
            <v xml:space="preserve"> consumables - general</v>
          </cell>
          <cell r="Q252">
            <v>0</v>
          </cell>
          <cell r="AD252">
            <v>0</v>
          </cell>
          <cell r="AQ252">
            <v>0</v>
          </cell>
          <cell r="BD252">
            <v>0</v>
          </cell>
          <cell r="BQ252">
            <v>0</v>
          </cell>
          <cell r="BR252">
            <v>0</v>
          </cell>
        </row>
        <row r="253">
          <cell r="A253" t="str">
            <v>2</v>
          </cell>
          <cell r="B253" t="str">
            <v>0206</v>
          </cell>
          <cell r="C253" t="str">
            <v>432</v>
          </cell>
          <cell r="D253" t="str">
            <v xml:space="preserve"> consumables - mechanical</v>
          </cell>
          <cell r="Q253">
            <v>0</v>
          </cell>
          <cell r="AD253">
            <v>0</v>
          </cell>
          <cell r="AQ253">
            <v>0</v>
          </cell>
          <cell r="BD253">
            <v>0</v>
          </cell>
          <cell r="BQ253">
            <v>0</v>
          </cell>
          <cell r="BR253">
            <v>0</v>
          </cell>
        </row>
        <row r="254">
          <cell r="A254" t="str">
            <v>2</v>
          </cell>
          <cell r="B254" t="str">
            <v>0206</v>
          </cell>
          <cell r="C254" t="str">
            <v>000</v>
          </cell>
          <cell r="D254" t="str">
            <v>Research - Untitled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</row>
        <row r="257">
          <cell r="D257" t="str">
            <v>Production Total</v>
          </cell>
          <cell r="E257">
            <v>2353952.162</v>
          </cell>
          <cell r="F257">
            <v>2317252.162</v>
          </cell>
          <cell r="G257">
            <v>2258663.5619999999</v>
          </cell>
          <cell r="H257">
            <v>2296457.3620000002</v>
          </cell>
          <cell r="I257">
            <v>2548698.8486000001</v>
          </cell>
          <cell r="J257">
            <v>2789581.2675999999</v>
          </cell>
          <cell r="K257">
            <v>2781381.2675999999</v>
          </cell>
          <cell r="L257">
            <v>2553891.5100000002</v>
          </cell>
          <cell r="M257">
            <v>2754681.2675999999</v>
          </cell>
          <cell r="N257">
            <v>2646035.1186000002</v>
          </cell>
          <cell r="O257">
            <v>2753681.2675999999</v>
          </cell>
          <cell r="P257">
            <v>2844591.3506</v>
          </cell>
          <cell r="Q257">
            <v>30898867.146200001</v>
          </cell>
          <cell r="R257">
            <v>1425033.385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1425033.385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0.33333333332848269</v>
          </cell>
          <cell r="AS257">
            <v>0.33333333332848269</v>
          </cell>
          <cell r="AT257">
            <v>0.33333333332848269</v>
          </cell>
          <cell r="AU257">
            <v>0.33333333332848269</v>
          </cell>
          <cell r="AV257">
            <v>0.33333333332848269</v>
          </cell>
          <cell r="AW257">
            <v>0.33333333332848269</v>
          </cell>
          <cell r="AX257">
            <v>0.33333333332848269</v>
          </cell>
          <cell r="AY257">
            <v>0.33333333332848269</v>
          </cell>
          <cell r="AZ257">
            <v>0.33333333332848269</v>
          </cell>
          <cell r="BA257">
            <v>0.33333333332848269</v>
          </cell>
          <cell r="BB257">
            <v>0.33333333332848269</v>
          </cell>
          <cell r="BC257">
            <v>0.33333333332848269</v>
          </cell>
          <cell r="BD257">
            <v>4.0000000001164153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32323904.531199999</v>
          </cell>
        </row>
        <row r="259">
          <cell r="E259">
            <v>1825303.162</v>
          </cell>
          <cell r="F259">
            <v>1788603.162</v>
          </cell>
          <cell r="G259">
            <v>1747167.5619999999</v>
          </cell>
          <cell r="H259">
            <v>1776385.3620000002</v>
          </cell>
          <cell r="I259">
            <v>2037202.8486000001</v>
          </cell>
          <cell r="J259">
            <v>2260932.2675999999</v>
          </cell>
          <cell r="K259">
            <v>2252732.2675999999</v>
          </cell>
          <cell r="L259">
            <v>2076701.5100000002</v>
          </cell>
          <cell r="M259">
            <v>2226032.2675999999</v>
          </cell>
          <cell r="N259">
            <v>2134539.1186000002</v>
          </cell>
          <cell r="O259">
            <v>2225032.2675999999</v>
          </cell>
          <cell r="P259">
            <v>2333095.3506</v>
          </cell>
          <cell r="Q259">
            <v>24683727.146200001</v>
          </cell>
          <cell r="R259">
            <v>1162789.385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1162789.385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25846516.531200003</v>
          </cell>
        </row>
        <row r="261">
          <cell r="E261">
            <v>5500</v>
          </cell>
          <cell r="F261">
            <v>5500</v>
          </cell>
          <cell r="G261">
            <v>5500</v>
          </cell>
          <cell r="H261">
            <v>5500</v>
          </cell>
          <cell r="I261">
            <v>5500</v>
          </cell>
          <cell r="J261">
            <v>5500</v>
          </cell>
          <cell r="K261">
            <v>5500</v>
          </cell>
          <cell r="L261">
            <v>5500</v>
          </cell>
          <cell r="M261">
            <v>5500</v>
          </cell>
          <cell r="N261">
            <v>5500</v>
          </cell>
          <cell r="O261">
            <v>5500</v>
          </cell>
          <cell r="P261">
            <v>5500</v>
          </cell>
          <cell r="Q261">
            <v>66000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66000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УП всего без ГФУ"/>
      <sheetName val="УП инвест"/>
      <sheetName val="Таблетки инвест"/>
      <sheetName val="УП 2003-2008"/>
      <sheetName val="УП всего-без"/>
      <sheetName val="Проект &quot;Таблетки Россия&quot;"/>
      <sheetName val="Проект &quot;Двуокись Россия&quot;"/>
      <sheetName val="Двуокись инвест "/>
      <sheetName val="Сбыт"/>
      <sheetName val="Проект &quot;Реген.топливо&quot;"/>
      <sheetName val="Проект &quot;Зола&quot;"/>
      <sheetName val="Проект &quot;Закись-окись&quot;"/>
      <sheetName val="Яшину 2002 г"/>
      <sheetName val="Результаты"/>
      <sheetName val="Проект &quot;ГФУ&quot;"/>
      <sheetName val="Проект &quot;PWR&quot;"/>
      <sheetName val="Проект &quot;Candu&quot;"/>
      <sheetName val="Проект &quot;Казахстанское сырье&quot;"/>
      <sheetName val="Проект &quot;Конверсия природного U&quot;"/>
      <sheetName val="Энергетика (расчет)"/>
      <sheetName val="УП всего-с"/>
      <sheetName val="Объемы"/>
      <sheetName val="Балансы ГП"/>
      <sheetName val="Зарплата"/>
      <sheetName val="зарплата (вспомог)"/>
      <sheetName val="Исх.данные"/>
      <sheetName val="Цены ГП"/>
      <sheetName val="Балансы сырья"/>
      <sheetName val="Наличие сырья"/>
      <sheetName val="Балансы ПМ"/>
      <sheetName val="ВВЭР - 3,3%"/>
      <sheetName val="ВВЭР - 3,3% Gd"/>
      <sheetName val="ВВЭР - 3,6%"/>
      <sheetName val="ВВЭР - 4,0%"/>
      <sheetName val="ВВЭР - 4,4%"/>
      <sheetName val="ВВЭР - StZn"/>
      <sheetName val="ВВЭР "/>
      <sheetName val="РБМК - 2,6%"/>
      <sheetName val="РБМК"/>
      <sheetName val="Двуокись 3,6%"/>
      <sheetName val="Двуокись 4,4%"/>
      <sheetName val="Двуокись"/>
      <sheetName val="ВВЭР - PWR"/>
      <sheetName val="Двуокись PWR"/>
      <sheetName val="ВВЭР - &quot;Казах.сырье&quot;"/>
      <sheetName val="Двуокись &quot;Казах.сырье&quot;"/>
      <sheetName val="ВВЭР - &quot;Candu&quot;"/>
      <sheetName val="Двуокись &quot;Candu&quot;"/>
      <sheetName val="ЗП и накладные (зола - 600)"/>
      <sheetName val="ЗП и накладные (зола - 4)"/>
      <sheetName val="Закись-окись (италия)"/>
      <sheetName val="ЗП и накладные (италия-600)"/>
      <sheetName val="ЗП и накладные (италия-4)"/>
      <sheetName val="ГФУ - 3,0"/>
      <sheetName val="ГФУ - 3,6"/>
      <sheetName val="ГФУ - 4,4"/>
      <sheetName val="Хвосты-отходы"/>
      <sheetName val="ОТК"/>
      <sheetName val="смета 2001 г(без аморт)"/>
      <sheetName val="смета 2002 г без РБП"/>
      <sheetName val="смета 2002 г МОК"/>
      <sheetName val="распределение модели"/>
      <sheetName val="Энергетика (В)"/>
      <sheetName val="Энергетика (Р)"/>
      <sheetName val="Энергетика"/>
      <sheetName val="накл 2002-2016 УП"/>
      <sheetName val="Накладные &quot;Р&quot; (600)"/>
      <sheetName val="Материалы"/>
      <sheetName val="Накладные &quot;В&quot; (4)"/>
      <sheetName val="смета 2003 г МОК"/>
      <sheetName val="смета 2004 г МОК"/>
      <sheetName val="смета 2005 г МОК"/>
      <sheetName val="смета 2006 г МОК"/>
      <sheetName val="смета 2007 г МОК"/>
      <sheetName val="смета 2008 г МОК"/>
      <sheetName val="смета 2009 г МОК"/>
      <sheetName val="смета 2010 г МОК"/>
      <sheetName val="смета 2011 г МОК"/>
      <sheetName val="смета 2012 г МОК"/>
      <sheetName val="смета 2013 г МОК"/>
      <sheetName val="смета 2014 г МОК"/>
      <sheetName val="смета 2015 г МОК"/>
      <sheetName val="смета 2016 г МОК"/>
      <sheetName val="Общецеховые"/>
      <sheetName val="Спецодежда"/>
      <sheetName val="накл 2002-2005 УП"/>
      <sheetName val="смета 2002-2005 гг"/>
      <sheetName val="смета 2002-2005 гг (без аморт)"/>
      <sheetName val="АВКС"/>
      <sheetName val="энерг-АВКС2001"/>
      <sheetName val="энерг-АВКС2005"/>
      <sheetName val="РБП, МАГАТЭ"/>
      <sheetName val="Хвосты-отходы (2)"/>
      <sheetName val="ОТК (2)"/>
      <sheetName val="ЦЗЛ (2)"/>
      <sheetName val="распределение КВ"/>
      <sheetName val="КВ 00"/>
      <sheetName val="11"/>
      <sheetName val="12"/>
      <sheetName val="13"/>
      <sheetName val="14"/>
      <sheetName val="15"/>
      <sheetName val="21"/>
      <sheetName val="22"/>
      <sheetName val="23"/>
      <sheetName val="24"/>
      <sheetName val="3"/>
      <sheetName val="25"/>
      <sheetName val="4"/>
      <sheetName val="51"/>
      <sheetName val="61"/>
      <sheetName val="Проект &quot;Конверсия природно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УМЗ"/>
      <sheetName val="ГРК"/>
      <sheetName val="ДЕМЕУ"/>
      <sheetName val="НАК"/>
      <sheetName val="ВГ"/>
      <sheetName val="ИВТ"/>
      <sheetName val="МАЭК"/>
      <sheetName val="ГЕОТЕХНОЛОГИЯ"/>
      <sheetName val="Заречное"/>
      <sheetName val="УКР ТВС"/>
      <sheetName val="Конс "/>
      <sheetName val="копия_отправка_ФХД"/>
      <sheetName val="отправка_дочерние"/>
      <sheetName val="отправка_план_развития"/>
      <sheetName val="налоги"/>
      <sheetName val="Ремонт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6"/>
      <sheetName val="Форма 7"/>
      <sheetName val="Форма 8"/>
      <sheetName val="Анализ"/>
      <sheetName val="Форма 5"/>
    </sheetNames>
    <sheetDataSet>
      <sheetData sheetId="0" refreshError="1"/>
      <sheetData sheetId="1" refreshError="1"/>
      <sheetData sheetId="2" refreshError="1">
        <row r="20">
          <cell r="C20">
            <v>6274</v>
          </cell>
          <cell r="E20">
            <v>1118</v>
          </cell>
        </row>
        <row r="21">
          <cell r="C21">
            <v>370</v>
          </cell>
        </row>
        <row r="27">
          <cell r="D27">
            <v>479</v>
          </cell>
          <cell r="F27">
            <v>543</v>
          </cell>
        </row>
        <row r="28">
          <cell r="D28">
            <v>48</v>
          </cell>
          <cell r="F28">
            <v>60</v>
          </cell>
        </row>
        <row r="35">
          <cell r="E35">
            <v>2096</v>
          </cell>
        </row>
        <row r="36">
          <cell r="C36">
            <v>5426</v>
          </cell>
          <cell r="E36">
            <v>1713</v>
          </cell>
        </row>
        <row r="37">
          <cell r="C37">
            <v>7106</v>
          </cell>
          <cell r="E37">
            <v>9392</v>
          </cell>
          <cell r="F37">
            <v>4592</v>
          </cell>
        </row>
        <row r="41">
          <cell r="F41">
            <v>803</v>
          </cell>
        </row>
        <row r="42">
          <cell r="D42">
            <v>189</v>
          </cell>
          <cell r="F42">
            <v>365</v>
          </cell>
        </row>
        <row r="43">
          <cell r="D43">
            <v>1000</v>
          </cell>
          <cell r="F43">
            <v>1323</v>
          </cell>
        </row>
        <row r="53">
          <cell r="C53">
            <v>31</v>
          </cell>
          <cell r="E53">
            <v>389</v>
          </cell>
          <cell r="F53">
            <v>418</v>
          </cell>
        </row>
        <row r="54">
          <cell r="E54">
            <v>349</v>
          </cell>
          <cell r="F54">
            <v>349</v>
          </cell>
        </row>
        <row r="56">
          <cell r="C56">
            <v>335</v>
          </cell>
          <cell r="E56">
            <v>6391</v>
          </cell>
          <cell r="F56">
            <v>4792</v>
          </cell>
        </row>
        <row r="60">
          <cell r="C60">
            <v>18183</v>
          </cell>
          <cell r="E60">
            <v>22974</v>
          </cell>
          <cell r="F60">
            <v>18183</v>
          </cell>
        </row>
        <row r="65">
          <cell r="E65">
            <v>20104</v>
          </cell>
          <cell r="F65">
            <v>1212</v>
          </cell>
        </row>
        <row r="69">
          <cell r="C69">
            <v>4789</v>
          </cell>
          <cell r="E69">
            <v>182237</v>
          </cell>
          <cell r="F69">
            <v>157607</v>
          </cell>
        </row>
        <row r="78">
          <cell r="E78">
            <v>8505</v>
          </cell>
          <cell r="F78">
            <v>8505</v>
          </cell>
        </row>
        <row r="80">
          <cell r="C80">
            <v>3123</v>
          </cell>
          <cell r="E80">
            <v>12697</v>
          </cell>
          <cell r="F80">
            <v>9784</v>
          </cell>
        </row>
        <row r="81">
          <cell r="E81">
            <v>40</v>
          </cell>
          <cell r="F81">
            <v>40</v>
          </cell>
        </row>
        <row r="85">
          <cell r="C85">
            <v>472</v>
          </cell>
          <cell r="E85">
            <v>2500</v>
          </cell>
          <cell r="F85">
            <v>2126</v>
          </cell>
        </row>
        <row r="87">
          <cell r="E87">
            <v>1051</v>
          </cell>
          <cell r="F87">
            <v>620</v>
          </cell>
        </row>
        <row r="88">
          <cell r="C88">
            <v>2569</v>
          </cell>
          <cell r="E88">
            <v>32762</v>
          </cell>
          <cell r="F88">
            <v>29247</v>
          </cell>
        </row>
        <row r="95">
          <cell r="E95">
            <v>25897</v>
          </cell>
          <cell r="F95">
            <v>25897</v>
          </cell>
        </row>
        <row r="98">
          <cell r="C98">
            <v>102</v>
          </cell>
          <cell r="E98">
            <v>3429</v>
          </cell>
          <cell r="F98">
            <v>3471</v>
          </cell>
        </row>
        <row r="100">
          <cell r="E100">
            <v>45000</v>
          </cell>
          <cell r="F100">
            <v>45000</v>
          </cell>
        </row>
        <row r="102">
          <cell r="E102">
            <v>27375</v>
          </cell>
          <cell r="F102">
            <v>27375</v>
          </cell>
        </row>
        <row r="104">
          <cell r="C104">
            <v>20352</v>
          </cell>
          <cell r="E104">
            <v>285450</v>
          </cell>
          <cell r="F104">
            <v>245105</v>
          </cell>
        </row>
        <row r="106">
          <cell r="C106">
            <v>18</v>
          </cell>
          <cell r="E106">
            <v>18154</v>
          </cell>
          <cell r="F106">
            <v>17999</v>
          </cell>
        </row>
        <row r="112">
          <cell r="D112">
            <v>43631</v>
          </cell>
        </row>
        <row r="113">
          <cell r="C113">
            <v>21795</v>
          </cell>
        </row>
        <row r="125">
          <cell r="D125">
            <v>-449</v>
          </cell>
        </row>
        <row r="126">
          <cell r="E126">
            <v>141746</v>
          </cell>
          <cell r="F126">
            <v>158124</v>
          </cell>
        </row>
        <row r="138">
          <cell r="E138">
            <v>789</v>
          </cell>
        </row>
        <row r="140">
          <cell r="D140">
            <v>1945</v>
          </cell>
          <cell r="E140">
            <v>22290</v>
          </cell>
          <cell r="F140">
            <v>25060</v>
          </cell>
        </row>
        <row r="156">
          <cell r="D156">
            <v>30400</v>
          </cell>
          <cell r="E156">
            <v>62716</v>
          </cell>
          <cell r="F156">
            <v>138741</v>
          </cell>
        </row>
        <row r="158">
          <cell r="D158">
            <v>7600</v>
          </cell>
          <cell r="E158">
            <v>68590</v>
          </cell>
          <cell r="F158">
            <v>68026</v>
          </cell>
        </row>
        <row r="161">
          <cell r="D161">
            <v>3078</v>
          </cell>
          <cell r="E161">
            <v>79999</v>
          </cell>
          <cell r="F161">
            <v>87143</v>
          </cell>
        </row>
        <row r="163">
          <cell r="E163">
            <v>1293</v>
          </cell>
          <cell r="F163">
            <v>1293</v>
          </cell>
        </row>
        <row r="166">
          <cell r="D166">
            <v>709</v>
          </cell>
          <cell r="E166">
            <v>7264</v>
          </cell>
          <cell r="F166">
            <v>7838</v>
          </cell>
        </row>
        <row r="167">
          <cell r="D167">
            <v>230</v>
          </cell>
          <cell r="E167">
            <v>2631</v>
          </cell>
          <cell r="F167">
            <v>2422</v>
          </cell>
        </row>
        <row r="170">
          <cell r="E170">
            <v>157007</v>
          </cell>
          <cell r="F170">
            <v>157007</v>
          </cell>
        </row>
        <row r="179">
          <cell r="E179">
            <v>138</v>
          </cell>
          <cell r="F179">
            <v>138</v>
          </cell>
        </row>
        <row r="180">
          <cell r="E180">
            <v>4</v>
          </cell>
          <cell r="F180">
            <v>4</v>
          </cell>
        </row>
        <row r="182">
          <cell r="E182">
            <v>975</v>
          </cell>
          <cell r="F182">
            <v>975</v>
          </cell>
        </row>
        <row r="185">
          <cell r="E185">
            <v>107318</v>
          </cell>
          <cell r="F185">
            <v>107318</v>
          </cell>
        </row>
        <row r="187">
          <cell r="E187">
            <v>33953</v>
          </cell>
          <cell r="F187">
            <v>33953</v>
          </cell>
        </row>
        <row r="193">
          <cell r="E193">
            <v>240</v>
          </cell>
          <cell r="F193">
            <v>240</v>
          </cell>
        </row>
        <row r="194">
          <cell r="E194">
            <v>267</v>
          </cell>
          <cell r="F194">
            <v>267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273</v>
          </cell>
          <cell r="F205">
            <v>273</v>
          </cell>
        </row>
        <row r="206">
          <cell r="E206">
            <v>67121</v>
          </cell>
          <cell r="F206">
            <v>67121</v>
          </cell>
        </row>
        <row r="207">
          <cell r="E207">
            <v>12782</v>
          </cell>
          <cell r="F207">
            <v>12782</v>
          </cell>
        </row>
        <row r="208">
          <cell r="E208">
            <v>22559</v>
          </cell>
          <cell r="F208">
            <v>22559</v>
          </cell>
        </row>
        <row r="209">
          <cell r="C209">
            <v>0</v>
          </cell>
          <cell r="E209">
            <v>0</v>
          </cell>
        </row>
        <row r="227">
          <cell r="E227">
            <v>2187</v>
          </cell>
          <cell r="F227">
            <v>2187</v>
          </cell>
        </row>
        <row r="230">
          <cell r="E230">
            <v>7825</v>
          </cell>
          <cell r="F230">
            <v>7825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вода"/>
      <sheetName val="свод"/>
      <sheetName val="Анализ"/>
      <sheetName val="Анализ2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Лист4"/>
      <sheetName val="Энергия"/>
      <sheetName val="ФОТ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Исп.природ.сырья"/>
      <sheetName val="Страхование"/>
      <sheetName val="сод. и лиц. автотр. "/>
      <sheetName val="охрана"/>
      <sheetName val="Другие прочие "/>
      <sheetName val="услуги банков"/>
      <sheetName val="почтово-канц. расходы"/>
      <sheetName val="Канцтовар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рас.мед.сервис"/>
      <sheetName val="КС ЗФ 2005"/>
      <sheetName val="Переход с 2004"/>
      <sheetName val="ПИР 2005 "/>
      <sheetName val="ПИР ПСБ"/>
      <sheetName val="КВ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20">
          <cell r="I20">
            <v>2002</v>
          </cell>
        </row>
        <row r="63">
          <cell r="E63" t="str">
            <v>Total Revenue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Допущения"/>
      <sheetName val="NPV"/>
      <sheetName val="Доходы"/>
      <sheetName val="Инвестиции и Амортизация"/>
      <sheetName val="ФОТ"/>
      <sheetName val="Оборудование"/>
      <sheetName val="Оборотный капитал"/>
      <sheetName val="Себестоимость"/>
      <sheetName val="Кредит"/>
      <sheetName val="Лист1"/>
    </sheetNames>
    <sheetDataSet>
      <sheetData sheetId="0" refreshError="1"/>
      <sheetData sheetId="1" refreshError="1"/>
      <sheetData sheetId="2">
        <row r="10">
          <cell r="B10">
            <v>0.73333333333333328</v>
          </cell>
          <cell r="C10">
            <v>0.93333333333333335</v>
          </cell>
          <cell r="D10">
            <v>1</v>
          </cell>
          <cell r="E10">
            <v>1</v>
          </cell>
          <cell r="F10">
            <v>1</v>
          </cell>
        </row>
      </sheetData>
      <sheetData sheetId="3" refreshError="1"/>
      <sheetData sheetId="4">
        <row r="10">
          <cell r="D10">
            <v>5400</v>
          </cell>
        </row>
      </sheetData>
      <sheetData sheetId="5" refreshError="1"/>
      <sheetData sheetId="6">
        <row r="4">
          <cell r="B4" t="str">
            <v>Медикаменты</v>
          </cell>
          <cell r="C4">
            <v>660</v>
          </cell>
        </row>
        <row r="5">
          <cell r="B5" t="str">
            <v>ФОТ</v>
          </cell>
          <cell r="C5">
            <v>5400</v>
          </cell>
        </row>
        <row r="6">
          <cell r="B6" t="str">
            <v>Коммунальные платежи</v>
          </cell>
          <cell r="C6">
            <v>545</v>
          </cell>
        </row>
        <row r="7">
          <cell r="B7" t="str">
            <v>Реклама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O48"/>
  <sheetViews>
    <sheetView showGridLines="0" view="pageBreakPreview" zoomScale="80" zoomScaleNormal="80" zoomScaleSheetLayoutView="80" workbookViewId="0">
      <pane xSplit="2" ySplit="7" topLeftCell="C14" activePane="bottomRight" state="frozen"/>
      <selection activeCell="D17" sqref="D17"/>
      <selection pane="topRight" activeCell="D17" sqref="D17"/>
      <selection pane="bottomLeft" activeCell="D17" sqref="D17"/>
      <selection pane="bottomRight" activeCell="B27" sqref="B27"/>
    </sheetView>
  </sheetViews>
  <sheetFormatPr defaultRowHeight="12.75"/>
  <cols>
    <col min="1" max="1" width="61.7109375" style="32" customWidth="1"/>
    <col min="2" max="2" width="34.28515625" style="37" bestFit="1" customWidth="1"/>
    <col min="3" max="3" width="20.85546875" style="37" bestFit="1" customWidth="1"/>
    <col min="4" max="4" width="17.5703125" style="37" customWidth="1"/>
    <col min="5" max="5" width="15.28515625" style="37" customWidth="1"/>
    <col min="6" max="7" width="15.7109375" style="37" customWidth="1"/>
    <col min="8" max="8" width="17" style="37" customWidth="1"/>
    <col min="9" max="9" width="14.42578125" style="32" bestFit="1" customWidth="1"/>
    <col min="10" max="16384" width="9.140625" style="32"/>
  </cols>
  <sheetData>
    <row r="1" spans="1:8" ht="19.5" customHeight="1">
      <c r="B1" s="33">
        <v>1.07</v>
      </c>
      <c r="C1" s="34">
        <v>118795</v>
      </c>
      <c r="D1" s="34">
        <v>95501</v>
      </c>
      <c r="E1" s="34">
        <v>102015</v>
      </c>
      <c r="F1" s="34">
        <v>109018</v>
      </c>
      <c r="G1" s="34">
        <v>116547</v>
      </c>
      <c r="H1" s="35"/>
    </row>
    <row r="2" spans="1:8" ht="11.25" hidden="1" customHeight="1">
      <c r="A2" s="1"/>
      <c r="B2" s="36">
        <v>1.07</v>
      </c>
      <c r="H2" s="38"/>
    </row>
    <row r="3" spans="1:8" hidden="1">
      <c r="A3" s="39"/>
      <c r="H3" s="38"/>
    </row>
    <row r="4" spans="1:8" s="42" customFormat="1" ht="56.25" customHeight="1">
      <c r="A4" s="40"/>
      <c r="B4" s="41"/>
      <c r="C4" s="41"/>
      <c r="D4" s="41"/>
      <c r="E4" s="41"/>
      <c r="F4" s="197" t="s">
        <v>94</v>
      </c>
      <c r="G4" s="197"/>
      <c r="H4" s="197"/>
    </row>
    <row r="5" spans="1:8" ht="30" customHeight="1">
      <c r="A5" s="43" t="s">
        <v>15</v>
      </c>
      <c r="B5" s="44"/>
      <c r="C5" s="45">
        <v>1</v>
      </c>
      <c r="D5" s="45">
        <v>2</v>
      </c>
      <c r="E5" s="45">
        <v>3</v>
      </c>
      <c r="F5" s="45">
        <v>4</v>
      </c>
      <c r="G5" s="45">
        <v>5</v>
      </c>
      <c r="H5" s="44"/>
    </row>
    <row r="6" spans="1:8">
      <c r="A6" s="200" t="s">
        <v>0</v>
      </c>
      <c r="B6" s="198" t="s">
        <v>1</v>
      </c>
      <c r="C6" s="202">
        <v>2013</v>
      </c>
      <c r="D6" s="202">
        <v>2014</v>
      </c>
      <c r="E6" s="202">
        <v>2015</v>
      </c>
      <c r="F6" s="202">
        <v>2016</v>
      </c>
      <c r="G6" s="202">
        <v>2017</v>
      </c>
      <c r="H6" s="198" t="s">
        <v>2</v>
      </c>
    </row>
    <row r="7" spans="1:8">
      <c r="A7" s="201"/>
      <c r="B7" s="199"/>
      <c r="C7" s="203"/>
      <c r="D7" s="203"/>
      <c r="E7" s="203"/>
      <c r="F7" s="203"/>
      <c r="G7" s="203"/>
      <c r="H7" s="199"/>
    </row>
    <row r="8" spans="1:8" ht="31.5" customHeight="1">
      <c r="A8" s="9" t="s">
        <v>3</v>
      </c>
      <c r="B8" s="46" t="s">
        <v>4</v>
      </c>
      <c r="C8" s="47">
        <f>'Инвестиции и Амортизация'!C5+'Оборотный капитал'!C7</f>
        <v>10736</v>
      </c>
      <c r="D8" s="48"/>
      <c r="E8" s="48"/>
      <c r="F8" s="48"/>
      <c r="G8" s="48"/>
      <c r="H8" s="5">
        <f>SUM(C8:G8)</f>
        <v>10736</v>
      </c>
    </row>
    <row r="9" spans="1:8" s="1" customFormat="1" ht="27.75" customHeight="1">
      <c r="A9" s="21" t="s">
        <v>14</v>
      </c>
      <c r="B9" s="49" t="s">
        <v>4</v>
      </c>
      <c r="C9" s="3">
        <f>Доходы!B7</f>
        <v>3513.125</v>
      </c>
      <c r="D9" s="3">
        <f>Доходы!C7</f>
        <v>17885</v>
      </c>
      <c r="E9" s="3">
        <f>Доходы!D7</f>
        <v>19162.5</v>
      </c>
      <c r="F9" s="3">
        <f>Доходы!E7</f>
        <v>19162.5</v>
      </c>
      <c r="G9" s="3">
        <f>Доходы!F7</f>
        <v>19162.5</v>
      </c>
      <c r="H9" s="5">
        <f>SUM(C9:G9)</f>
        <v>78885.625</v>
      </c>
    </row>
    <row r="10" spans="1:8" s="1" customFormat="1" ht="33" customHeight="1">
      <c r="A10" s="6" t="s">
        <v>23</v>
      </c>
      <c r="B10" s="49" t="s">
        <v>4</v>
      </c>
      <c r="C10" s="50">
        <f>C9-C13</f>
        <v>-571.875</v>
      </c>
      <c r="D10" s="50">
        <f>D9-D13</f>
        <v>13620</v>
      </c>
      <c r="E10" s="50">
        <f>E9-E13</f>
        <v>14837.5</v>
      </c>
      <c r="F10" s="50">
        <f>F9-F13</f>
        <v>14837.5</v>
      </c>
      <c r="G10" s="50">
        <f>G9-G13</f>
        <v>14837.5</v>
      </c>
      <c r="H10" s="5">
        <f t="shared" ref="H10:H15" si="0">SUM(C10:G10)</f>
        <v>57560.625</v>
      </c>
    </row>
    <row r="11" spans="1:8" s="51" customFormat="1" ht="28.5" customHeight="1">
      <c r="A11" s="7" t="s">
        <v>24</v>
      </c>
      <c r="B11" s="49" t="s">
        <v>4</v>
      </c>
      <c r="C11" s="50">
        <f>ФОТ!D10</f>
        <v>5400</v>
      </c>
      <c r="D11" s="50">
        <f>C11</f>
        <v>5400</v>
      </c>
      <c r="E11" s="50">
        <f t="shared" ref="E11:G11" si="1">D11</f>
        <v>5400</v>
      </c>
      <c r="F11" s="50">
        <f t="shared" si="1"/>
        <v>5400</v>
      </c>
      <c r="G11" s="50">
        <f t="shared" si="1"/>
        <v>5400</v>
      </c>
      <c r="H11" s="5">
        <f t="shared" si="0"/>
        <v>27000</v>
      </c>
    </row>
    <row r="12" spans="1:8" s="51" customFormat="1" ht="28.5" customHeight="1">
      <c r="A12" s="7" t="s">
        <v>25</v>
      </c>
      <c r="B12" s="49" t="s">
        <v>4</v>
      </c>
      <c r="C12" s="50">
        <f>C11*0.11</f>
        <v>594</v>
      </c>
      <c r="D12" s="50">
        <f t="shared" ref="D12:G12" si="2">D11*0.11</f>
        <v>594</v>
      </c>
      <c r="E12" s="50">
        <f t="shared" si="2"/>
        <v>594</v>
      </c>
      <c r="F12" s="50">
        <f t="shared" si="2"/>
        <v>594</v>
      </c>
      <c r="G12" s="50">
        <f t="shared" si="2"/>
        <v>594</v>
      </c>
      <c r="H12" s="5">
        <f t="shared" si="0"/>
        <v>2970</v>
      </c>
    </row>
    <row r="13" spans="1:8" s="51" customFormat="1" ht="36.75" customHeight="1">
      <c r="A13" s="20" t="s">
        <v>30</v>
      </c>
      <c r="B13" s="49" t="s">
        <v>4</v>
      </c>
      <c r="C13" s="3">
        <f>'Оборотный капитал'!C7</f>
        <v>4085</v>
      </c>
      <c r="D13" s="3">
        <f>'Оборотный капитал'!D7</f>
        <v>4265</v>
      </c>
      <c r="E13" s="3">
        <f>'Оборотный капитал'!E7</f>
        <v>4325</v>
      </c>
      <c r="F13" s="3">
        <f>'Оборотный капитал'!F7</f>
        <v>4325</v>
      </c>
      <c r="G13" s="3">
        <f>'Оборотный капитал'!G7</f>
        <v>4325</v>
      </c>
      <c r="H13" s="5">
        <f t="shared" si="0"/>
        <v>21325</v>
      </c>
    </row>
    <row r="14" spans="1:8" s="51" customFormat="1" ht="36.75" customHeight="1">
      <c r="A14" s="20" t="s">
        <v>93</v>
      </c>
      <c r="B14" s="49" t="s">
        <v>4</v>
      </c>
      <c r="C14" s="3">
        <f>'Постоянные расходы'!B7</f>
        <v>4358.1000000000004</v>
      </c>
      <c r="D14" s="3">
        <f>'Постоянные расходы'!C7</f>
        <v>4413.6100000000006</v>
      </c>
      <c r="E14" s="3">
        <f>'Постоянные расходы'!D7</f>
        <v>4419.1610000000001</v>
      </c>
      <c r="F14" s="3">
        <f>'Постоянные расходы'!E7</f>
        <v>4419.7160999999996</v>
      </c>
      <c r="G14" s="3">
        <f>'Постоянные расходы'!F7</f>
        <v>4419.7716099999998</v>
      </c>
      <c r="H14" s="5">
        <f t="shared" si="0"/>
        <v>22030.35871</v>
      </c>
    </row>
    <row r="15" spans="1:8" s="51" customFormat="1" ht="36.75" customHeight="1">
      <c r="A15" s="20" t="s">
        <v>74</v>
      </c>
      <c r="B15" s="49" t="s">
        <v>4</v>
      </c>
      <c r="C15" s="3">
        <f>Кредит!E4+Кредит!I4</f>
        <v>1739.232</v>
      </c>
      <c r="D15" s="3">
        <f>Кредит!E5+Кредит!I5</f>
        <v>1649.0495999999998</v>
      </c>
      <c r="E15" s="3">
        <f>Кредит!E6+Кредит!I6</f>
        <v>1558.8671999999999</v>
      </c>
      <c r="F15" s="3">
        <f>Кредит!E7+Кредит!I7</f>
        <v>1468.6848</v>
      </c>
      <c r="G15" s="3">
        <f>Кредит!E8+Кредит!I8</f>
        <v>1378.5023999999999</v>
      </c>
      <c r="H15" s="5">
        <f t="shared" si="0"/>
        <v>7794.3359999999993</v>
      </c>
    </row>
    <row r="16" spans="1:8" s="51" customFormat="1" ht="28.5" customHeight="1">
      <c r="A16" s="7" t="s">
        <v>53</v>
      </c>
      <c r="B16" s="49" t="s">
        <v>4</v>
      </c>
      <c r="C16" s="50">
        <f>C9*0.12</f>
        <v>421.57499999999999</v>
      </c>
      <c r="D16" s="50">
        <f t="shared" ref="D16:G16" si="3">D9*0.12</f>
        <v>2146.1999999999998</v>
      </c>
      <c r="E16" s="50">
        <f t="shared" si="3"/>
        <v>2299.5</v>
      </c>
      <c r="F16" s="50">
        <f t="shared" si="3"/>
        <v>2299.5</v>
      </c>
      <c r="G16" s="50">
        <f t="shared" si="3"/>
        <v>2299.5</v>
      </c>
      <c r="H16" s="4">
        <f>SUM(C16:G16)</f>
        <v>9466.2749999999996</v>
      </c>
    </row>
    <row r="17" spans="1:15" s="51" customFormat="1" ht="28.5" customHeight="1">
      <c r="A17" s="135" t="s">
        <v>100</v>
      </c>
      <c r="B17" s="49" t="s">
        <v>4</v>
      </c>
      <c r="C17" s="134">
        <f>C9-C8-C14-C15</f>
        <v>-13320.207</v>
      </c>
      <c r="D17" s="134">
        <f>D9-D13-D14-D15-D16</f>
        <v>5411.1403999999993</v>
      </c>
      <c r="E17" s="134">
        <f t="shared" ref="E17:G17" si="4">E9-E13-E14-E15-E16</f>
        <v>6559.9717999999993</v>
      </c>
      <c r="F17" s="134">
        <f t="shared" si="4"/>
        <v>6649.5990999999995</v>
      </c>
      <c r="G17" s="134">
        <f t="shared" si="4"/>
        <v>6739.7259900000008</v>
      </c>
      <c r="H17" s="4">
        <f>SUM(C17:G17)</f>
        <v>12040.23029</v>
      </c>
    </row>
    <row r="18" spans="1:15" s="52" customFormat="1" ht="27.75" customHeight="1">
      <c r="A18" s="8" t="s">
        <v>12</v>
      </c>
      <c r="B18" s="2" t="s">
        <v>4</v>
      </c>
      <c r="C18" s="50">
        <f>C17*0.15*0</f>
        <v>0</v>
      </c>
      <c r="D18" s="50">
        <f>D17*0.15</f>
        <v>811.6710599999999</v>
      </c>
      <c r="E18" s="50">
        <f t="shared" ref="E18:G18" si="5">E17*0.15</f>
        <v>983.99576999999988</v>
      </c>
      <c r="F18" s="50">
        <f t="shared" si="5"/>
        <v>997.43986499999983</v>
      </c>
      <c r="G18" s="50">
        <f t="shared" si="5"/>
        <v>1010.9588985</v>
      </c>
      <c r="H18" s="4">
        <f>SUM(C18:G18)</f>
        <v>3804.0655934999995</v>
      </c>
    </row>
    <row r="19" spans="1:15" s="51" customFormat="1" ht="24" customHeight="1">
      <c r="A19" s="53" t="s">
        <v>101</v>
      </c>
      <c r="B19" s="49" t="s">
        <v>4</v>
      </c>
      <c r="C19" s="54">
        <f>C17-C18</f>
        <v>-13320.207</v>
      </c>
      <c r="D19" s="54">
        <f t="shared" ref="D19:G19" si="6">D17-D18</f>
        <v>4599.4693399999996</v>
      </c>
      <c r="E19" s="54">
        <f t="shared" si="6"/>
        <v>5575.9760299999998</v>
      </c>
      <c r="F19" s="54">
        <f t="shared" si="6"/>
        <v>5652.1592349999992</v>
      </c>
      <c r="G19" s="54">
        <f t="shared" si="6"/>
        <v>5728.7670915000008</v>
      </c>
      <c r="H19" s="5">
        <f>SUM(C19:G19)</f>
        <v>8236.1646965</v>
      </c>
    </row>
    <row r="20" spans="1:15" ht="27.75" customHeight="1">
      <c r="A20" s="55" t="s">
        <v>5</v>
      </c>
      <c r="B20" s="56">
        <v>0.1</v>
      </c>
      <c r="C20" s="57">
        <f>1/(1+$B$20)^C5</f>
        <v>0.90909090909090906</v>
      </c>
      <c r="D20" s="57">
        <f>1/(1+$B$20)^D5</f>
        <v>0.82644628099173545</v>
      </c>
      <c r="E20" s="57">
        <f>1/(1+$B$20)^E5</f>
        <v>0.75131480090157754</v>
      </c>
      <c r="F20" s="57">
        <f>1/(1+$B$20)^F5</f>
        <v>0.68301345536507052</v>
      </c>
      <c r="G20" s="57">
        <f>1/(1+$B$20)^G5</f>
        <v>0.62092132305915493</v>
      </c>
      <c r="H20" s="58"/>
      <c r="I20" s="59"/>
      <c r="J20" s="59"/>
      <c r="K20" s="59"/>
      <c r="L20" s="59"/>
      <c r="M20" s="59"/>
      <c r="N20" s="59"/>
      <c r="O20" s="59"/>
    </row>
    <row r="21" spans="1:15" ht="29.25" customHeight="1">
      <c r="A21" s="60" t="s">
        <v>6</v>
      </c>
      <c r="B21" s="49" t="s">
        <v>4</v>
      </c>
      <c r="C21" s="48">
        <f>C19*C20</f>
        <v>-12109.279090909091</v>
      </c>
      <c r="D21" s="48">
        <f>D19*D20</f>
        <v>3801.2143305785116</v>
      </c>
      <c r="E21" s="48">
        <f>E19*E20</f>
        <v>4189.3133208114186</v>
      </c>
      <c r="F21" s="48">
        <f>F19*F20</f>
        <v>3860.500809370943</v>
      </c>
      <c r="G21" s="48">
        <f>G19*G20</f>
        <v>3557.1136419519275</v>
      </c>
      <c r="H21" s="5">
        <f>SUM(D21:G21)</f>
        <v>15408.142102712802</v>
      </c>
      <c r="I21" s="59"/>
      <c r="J21" s="59"/>
      <c r="K21" s="59"/>
      <c r="L21" s="59"/>
      <c r="M21" s="59"/>
      <c r="N21" s="59"/>
      <c r="O21" s="59"/>
    </row>
    <row r="22" spans="1:15" ht="33" customHeight="1">
      <c r="A22" s="60" t="s">
        <v>7</v>
      </c>
      <c r="B22" s="49" t="s">
        <v>4</v>
      </c>
      <c r="C22" s="61">
        <f>C21</f>
        <v>-12109.279090909091</v>
      </c>
      <c r="D22" s="61">
        <f>C22+D21</f>
        <v>-8308.0647603305788</v>
      </c>
      <c r="E22" s="61">
        <f>D22+E21</f>
        <v>-4118.7514395191602</v>
      </c>
      <c r="F22" s="61">
        <f>E22+F21</f>
        <v>-258.25063014821717</v>
      </c>
      <c r="G22" s="61">
        <f>F22+G21</f>
        <v>3298.8630118037104</v>
      </c>
      <c r="H22" s="5"/>
      <c r="I22" s="59"/>
      <c r="J22" s="59"/>
      <c r="K22" s="59"/>
      <c r="L22" s="59"/>
      <c r="M22" s="59"/>
      <c r="N22" s="59"/>
      <c r="O22" s="59"/>
    </row>
    <row r="23" spans="1:15" ht="24.75" customHeight="1">
      <c r="A23" s="62" t="s">
        <v>13</v>
      </c>
      <c r="B23" s="63">
        <f>A37</f>
        <v>0.216</v>
      </c>
      <c r="C23" s="64"/>
      <c r="D23" s="64"/>
      <c r="E23" s="64"/>
      <c r="F23" s="64"/>
      <c r="G23" s="64"/>
      <c r="H23" s="65"/>
      <c r="I23" s="59"/>
      <c r="J23" s="59"/>
      <c r="K23" s="59"/>
      <c r="L23" s="59"/>
      <c r="M23" s="59"/>
      <c r="N23" s="59"/>
      <c r="O23" s="59"/>
    </row>
    <row r="24" spans="1:15" ht="24" customHeight="1">
      <c r="A24" s="62" t="s">
        <v>8</v>
      </c>
      <c r="B24" s="66">
        <f>NPV(B20,D19:G19)</f>
        <v>16948.956312984083</v>
      </c>
      <c r="C24" s="67"/>
      <c r="D24" s="68"/>
      <c r="E24" s="65"/>
      <c r="F24" s="65"/>
      <c r="G24" s="65"/>
      <c r="H24" s="65"/>
      <c r="I24" s="59"/>
      <c r="J24" s="59"/>
      <c r="K24" s="59"/>
      <c r="L24" s="59"/>
      <c r="M24" s="59"/>
      <c r="N24" s="59"/>
      <c r="O24" s="59"/>
    </row>
    <row r="25" spans="1:15" ht="19.5" customHeight="1">
      <c r="A25" s="69" t="s">
        <v>102</v>
      </c>
      <c r="B25" s="70">
        <v>3.6</v>
      </c>
      <c r="C25" s="65"/>
      <c r="D25" s="65"/>
      <c r="E25" s="65"/>
      <c r="F25" s="65"/>
      <c r="G25" s="65"/>
      <c r="H25" s="65"/>
      <c r="I25" s="59"/>
      <c r="J25" s="59"/>
      <c r="K25" s="59"/>
      <c r="L25" s="59"/>
      <c r="M25" s="59"/>
      <c r="N25" s="59"/>
      <c r="O25" s="59"/>
    </row>
    <row r="26" spans="1:15" ht="19.5" customHeight="1">
      <c r="A26" s="69" t="s">
        <v>103</v>
      </c>
      <c r="B26" s="70">
        <v>4.0999999999999996</v>
      </c>
      <c r="C26" s="65"/>
      <c r="D26" s="65"/>
      <c r="E26" s="65"/>
      <c r="F26" s="65"/>
      <c r="G26" s="65"/>
      <c r="H26" s="65"/>
      <c r="I26" s="59"/>
      <c r="J26" s="59"/>
      <c r="K26" s="59"/>
      <c r="L26" s="59"/>
      <c r="M26" s="59"/>
      <c r="N26" s="59"/>
      <c r="O26" s="59"/>
    </row>
    <row r="27" spans="1:15" ht="21.75" customHeight="1">
      <c r="A27" s="69" t="s">
        <v>9</v>
      </c>
      <c r="B27" s="71">
        <f>NPV(B20,C8:C8)</f>
        <v>9760</v>
      </c>
      <c r="C27" s="72"/>
      <c r="D27" s="72"/>
      <c r="E27" s="72"/>
      <c r="F27" s="65"/>
      <c r="G27" s="65"/>
      <c r="H27" s="65"/>
      <c r="I27" s="59"/>
      <c r="J27" s="59"/>
      <c r="K27" s="59"/>
      <c r="L27" s="59"/>
      <c r="M27" s="59"/>
      <c r="N27" s="59"/>
      <c r="O27" s="59"/>
    </row>
    <row r="28" spans="1:15" ht="20.25" customHeight="1">
      <c r="A28" s="69" t="s">
        <v>10</v>
      </c>
      <c r="B28" s="71">
        <f>NPV(B20,C10:G10)</f>
        <v>41231.077616717666</v>
      </c>
      <c r="C28" s="72"/>
      <c r="D28" s="72"/>
      <c r="E28" s="72"/>
      <c r="F28" s="65"/>
      <c r="G28" s="65"/>
      <c r="H28" s="65"/>
      <c r="I28" s="59"/>
      <c r="J28" s="59"/>
      <c r="K28" s="59"/>
      <c r="L28" s="59"/>
      <c r="M28" s="59"/>
      <c r="N28" s="59"/>
      <c r="O28" s="59"/>
    </row>
    <row r="29" spans="1:15" ht="19.5" customHeight="1">
      <c r="A29" s="73" t="s">
        <v>11</v>
      </c>
      <c r="B29" s="74">
        <f>B28/B27</f>
        <v>4.2244956574505803</v>
      </c>
      <c r="C29" s="75"/>
      <c r="D29" s="75"/>
      <c r="E29" s="75"/>
      <c r="F29" s="76"/>
      <c r="G29" s="76"/>
      <c r="H29" s="65"/>
    </row>
    <row r="30" spans="1:15">
      <c r="A30" s="77"/>
      <c r="B30" s="59"/>
      <c r="C30" s="78"/>
      <c r="D30" s="78"/>
      <c r="E30" s="78"/>
      <c r="F30" s="78"/>
      <c r="G30" s="78"/>
      <c r="H30" s="79"/>
      <c r="I30" s="80"/>
      <c r="J30" s="80"/>
      <c r="K30" s="80"/>
    </row>
    <row r="31" spans="1:15">
      <c r="A31" s="77"/>
      <c r="B31" s="32"/>
      <c r="C31" s="79"/>
      <c r="D31" s="79"/>
      <c r="E31" s="79"/>
      <c r="F31" s="79"/>
      <c r="G31" s="79"/>
      <c r="H31" s="79"/>
      <c r="I31" s="80"/>
      <c r="J31" s="80"/>
      <c r="K31" s="80"/>
    </row>
    <row r="32" spans="1:15">
      <c r="A32" s="81" t="s">
        <v>104</v>
      </c>
      <c r="B32" s="44" t="s">
        <v>97</v>
      </c>
      <c r="C32" s="185">
        <f>C19/12</f>
        <v>-1110.0172500000001</v>
      </c>
      <c r="D32" s="185">
        <f t="shared" ref="D32:G32" si="7">D19/12</f>
        <v>383.28911166666666</v>
      </c>
      <c r="E32" s="185">
        <f t="shared" si="7"/>
        <v>464.66466916666667</v>
      </c>
      <c r="F32" s="185">
        <f t="shared" si="7"/>
        <v>471.01326958333328</v>
      </c>
      <c r="G32" s="185">
        <f t="shared" si="7"/>
        <v>477.39725762500007</v>
      </c>
      <c r="H32" s="139"/>
    </row>
    <row r="33" spans="1:8">
      <c r="A33" s="44"/>
      <c r="B33" s="48" t="s">
        <v>98</v>
      </c>
      <c r="C33" s="185">
        <f>C19</f>
        <v>-13320.207</v>
      </c>
      <c r="D33" s="185">
        <f>C33+D19</f>
        <v>-8720.7376600000007</v>
      </c>
      <c r="E33" s="185">
        <f>D33+E19</f>
        <v>-3144.7616300000009</v>
      </c>
      <c r="F33" s="185">
        <f>E33/F32</f>
        <v>-6.6765881835599092</v>
      </c>
      <c r="G33" s="186"/>
      <c r="H33" s="139"/>
    </row>
    <row r="35" spans="1:8" ht="14.25">
      <c r="A35" s="136" t="s">
        <v>77</v>
      </c>
      <c r="B35" s="83"/>
      <c r="C35" s="83">
        <v>1</v>
      </c>
      <c r="D35" s="83">
        <v>2</v>
      </c>
      <c r="E35" s="83">
        <v>3</v>
      </c>
      <c r="F35" s="83">
        <v>4</v>
      </c>
      <c r="G35" s="83">
        <v>5</v>
      </c>
      <c r="H35" s="32"/>
    </row>
    <row r="36" spans="1:8" ht="14.25">
      <c r="A36" s="83"/>
      <c r="B36" s="83" t="s">
        <v>75</v>
      </c>
      <c r="C36" s="84">
        <f>C19</f>
        <v>-13320.207</v>
      </c>
      <c r="D36" s="84">
        <f>D19</f>
        <v>4599.4693399999996</v>
      </c>
      <c r="E36" s="84">
        <f>E19</f>
        <v>5575.9760299999998</v>
      </c>
      <c r="F36" s="84">
        <f>F19</f>
        <v>5652.1592349999992</v>
      </c>
      <c r="G36" s="84">
        <f>G19</f>
        <v>5728.7670915000008</v>
      </c>
      <c r="H36" s="32"/>
    </row>
    <row r="37" spans="1:8" ht="14.25">
      <c r="A37" s="83">
        <v>0.216</v>
      </c>
      <c r="B37" s="83" t="s">
        <v>16</v>
      </c>
      <c r="C37" s="83">
        <f>(1/(1+$A$37))^C35</f>
        <v>0.82236842105263164</v>
      </c>
      <c r="D37" s="83">
        <f t="shared" ref="D37:G37" si="8">(1/(1+$A$37))^D35</f>
        <v>0.67628981994459847</v>
      </c>
      <c r="E37" s="83">
        <f t="shared" si="8"/>
        <v>0.55615939140180803</v>
      </c>
      <c r="F37" s="83">
        <f t="shared" si="8"/>
        <v>0.45736792056069742</v>
      </c>
      <c r="G37" s="83">
        <f t="shared" si="8"/>
        <v>0.37612493467162617</v>
      </c>
      <c r="H37" s="32"/>
    </row>
    <row r="38" spans="1:8" ht="14.25">
      <c r="A38" s="83"/>
      <c r="B38" s="83" t="s">
        <v>76</v>
      </c>
      <c r="C38" s="83">
        <f>C36*C37</f>
        <v>-10954.117598684212</v>
      </c>
      <c r="D38" s="83">
        <f t="shared" ref="D38:G38" si="9">D36*D37</f>
        <v>3110.5742917893008</v>
      </c>
      <c r="E38" s="83">
        <f t="shared" si="9"/>
        <v>3101.1314353158696</v>
      </c>
      <c r="F38" s="83">
        <f t="shared" si="9"/>
        <v>2585.116315989892</v>
      </c>
      <c r="G38" s="83">
        <f t="shared" si="9"/>
        <v>2154.7321480393998</v>
      </c>
      <c r="H38" s="32"/>
    </row>
    <row r="39" spans="1:8" ht="14.25">
      <c r="A39" s="83"/>
      <c r="B39" s="132" t="s">
        <v>99</v>
      </c>
      <c r="C39" s="83">
        <v>-1555535.6828193832</v>
      </c>
      <c r="D39" s="83">
        <f>C38+D38</f>
        <v>-7843.5433068949114</v>
      </c>
      <c r="E39" s="83">
        <f>D39+E38</f>
        <v>-4742.4118715790419</v>
      </c>
      <c r="F39" s="83">
        <f>E39+F38</f>
        <v>-2157.2955555891499</v>
      </c>
      <c r="G39" s="82">
        <f>F39+G38</f>
        <v>-2.5634075497500817</v>
      </c>
      <c r="H39" s="32"/>
    </row>
    <row r="40" spans="1:8" ht="12.75" customHeight="1">
      <c r="B40" s="133"/>
    </row>
    <row r="41" spans="1:8">
      <c r="A41" s="81" t="s">
        <v>105</v>
      </c>
      <c r="B41" s="44" t="s">
        <v>97</v>
      </c>
      <c r="C41" s="184">
        <f>C21/12</f>
        <v>-1009.1065909090909</v>
      </c>
      <c r="D41" s="184">
        <f t="shared" ref="D41:G41" si="10">D21/12</f>
        <v>316.76786088154262</v>
      </c>
      <c r="E41" s="184">
        <f t="shared" si="10"/>
        <v>349.10944340095153</v>
      </c>
      <c r="F41" s="184">
        <f t="shared" si="10"/>
        <v>321.70840078091192</v>
      </c>
      <c r="G41" s="184">
        <f t="shared" si="10"/>
        <v>296.42613682932728</v>
      </c>
    </row>
    <row r="42" spans="1:8">
      <c r="A42" s="44"/>
      <c r="B42" s="48" t="s">
        <v>98</v>
      </c>
      <c r="C42" s="184">
        <f>C22</f>
        <v>-12109.279090909091</v>
      </c>
      <c r="D42" s="184">
        <f t="shared" ref="D42:F42" si="11">D22</f>
        <v>-8308.0647603305788</v>
      </c>
      <c r="E42" s="184">
        <f t="shared" si="11"/>
        <v>-4118.7514395191602</v>
      </c>
      <c r="F42" s="184">
        <f t="shared" si="11"/>
        <v>-258.25063014821717</v>
      </c>
      <c r="G42" s="184">
        <f>F42/G41</f>
        <v>-0.87121410045197756</v>
      </c>
    </row>
    <row r="48" spans="1:8">
      <c r="D48" s="37" t="s">
        <v>106</v>
      </c>
    </row>
  </sheetData>
  <mergeCells count="9">
    <mergeCell ref="F4:H4"/>
    <mergeCell ref="H6:H7"/>
    <mergeCell ref="A6:A7"/>
    <mergeCell ref="B6:B7"/>
    <mergeCell ref="C6:C7"/>
    <mergeCell ref="D6:D7"/>
    <mergeCell ref="E6:E7"/>
    <mergeCell ref="F6:F7"/>
    <mergeCell ref="G6:G7"/>
  </mergeCells>
  <phoneticPr fontId="4" type="noConversion"/>
  <pageMargins left="0.55000000000000004" right="0.28000000000000003" top="0.8" bottom="1" header="0.5" footer="0.5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3" sqref="A3:F13"/>
    </sheetView>
  </sheetViews>
  <sheetFormatPr defaultRowHeight="12.75"/>
  <cols>
    <col min="1" max="1" width="32.7109375" bestFit="1" customWidth="1"/>
    <col min="2" max="2" width="9.7109375" bestFit="1" customWidth="1"/>
  </cols>
  <sheetData>
    <row r="1" spans="1:6">
      <c r="A1" s="116" t="s">
        <v>78</v>
      </c>
      <c r="B1" s="116"/>
      <c r="C1" s="116"/>
      <c r="D1" s="116"/>
      <c r="E1" s="116"/>
      <c r="F1" s="87"/>
    </row>
    <row r="2" spans="1:6">
      <c r="A2" s="117"/>
      <c r="B2" s="117"/>
      <c r="C2" s="117"/>
      <c r="D2" s="117"/>
      <c r="E2" s="117"/>
      <c r="F2" s="87"/>
    </row>
    <row r="3" spans="1:6">
      <c r="A3" s="118" t="s">
        <v>79</v>
      </c>
      <c r="B3" s="119">
        <v>2013</v>
      </c>
      <c r="C3" s="119">
        <f t="shared" ref="C3:F3" si="0">B3+1</f>
        <v>2014</v>
      </c>
      <c r="D3" s="119">
        <f t="shared" si="0"/>
        <v>2015</v>
      </c>
      <c r="E3" s="119">
        <f t="shared" si="0"/>
        <v>2016</v>
      </c>
      <c r="F3" s="119">
        <f t="shared" si="0"/>
        <v>2017</v>
      </c>
    </row>
    <row r="4" spans="1:6" ht="18" customHeight="1">
      <c r="A4" s="120" t="s">
        <v>80</v>
      </c>
      <c r="B4" s="121">
        <f>Доходы!B6</f>
        <v>3513.125</v>
      </c>
      <c r="C4" s="121">
        <f>Доходы!C6</f>
        <v>17885</v>
      </c>
      <c r="D4" s="121">
        <f>Доходы!D6</f>
        <v>19162.5</v>
      </c>
      <c r="E4" s="121">
        <f>Доходы!E6</f>
        <v>19162.5</v>
      </c>
      <c r="F4" s="121">
        <f>Доходы!F6</f>
        <v>19162.5</v>
      </c>
    </row>
    <row r="5" spans="1:6" ht="15" customHeight="1">
      <c r="A5" s="120" t="s">
        <v>81</v>
      </c>
      <c r="B5" s="122">
        <f>NPV!C19</f>
        <v>-13320.207</v>
      </c>
      <c r="C5" s="122">
        <f>NPV!D19</f>
        <v>4599.4693399999996</v>
      </c>
      <c r="D5" s="122">
        <f>NPV!E19</f>
        <v>5575.9760299999998</v>
      </c>
      <c r="E5" s="122">
        <f>NPV!F19</f>
        <v>5652.1592349999992</v>
      </c>
      <c r="F5" s="122">
        <f>NPV!G19</f>
        <v>5728.7670915000008</v>
      </c>
    </row>
    <row r="6" spans="1:6" ht="15" customHeight="1">
      <c r="A6" s="120" t="s">
        <v>82</v>
      </c>
      <c r="B6" s="123">
        <f>SUM(B7:B8)</f>
        <v>8443.1</v>
      </c>
      <c r="C6" s="123">
        <f>SUM(C7:C8)</f>
        <v>8678.61</v>
      </c>
      <c r="D6" s="123">
        <f>SUM(D7:D8)</f>
        <v>8744.1610000000001</v>
      </c>
      <c r="E6" s="123">
        <f>SUM(E7:E8)</f>
        <v>8744.7160999999996</v>
      </c>
      <c r="F6" s="123">
        <f>SUM(F7:F8)</f>
        <v>8744.7716099999998</v>
      </c>
    </row>
    <row r="7" spans="1:6" ht="14.25" customHeight="1">
      <c r="A7" s="120" t="s">
        <v>83</v>
      </c>
      <c r="B7" s="121">
        <f>'Постоянные расходы'!B7</f>
        <v>4358.1000000000004</v>
      </c>
      <c r="C7" s="121">
        <f>'Постоянные расходы'!C7</f>
        <v>4413.6100000000006</v>
      </c>
      <c r="D7" s="121">
        <f>'Постоянные расходы'!D7</f>
        <v>4419.1610000000001</v>
      </c>
      <c r="E7" s="121">
        <f>'Постоянные расходы'!E7</f>
        <v>4419.7160999999996</v>
      </c>
      <c r="F7" s="121">
        <f>'Постоянные расходы'!F7</f>
        <v>4419.7716099999998</v>
      </c>
    </row>
    <row r="8" spans="1:6" ht="18" customHeight="1">
      <c r="A8" s="120" t="s">
        <v>84</v>
      </c>
      <c r="B8" s="121">
        <f>'Оборотный капитал'!C7</f>
        <v>4085</v>
      </c>
      <c r="C8" s="121">
        <f>'Оборотный капитал'!D7</f>
        <v>4265</v>
      </c>
      <c r="D8" s="121">
        <f>'Оборотный капитал'!E7</f>
        <v>4325</v>
      </c>
      <c r="E8" s="121">
        <f>'Оборотный капитал'!F7</f>
        <v>4325</v>
      </c>
      <c r="F8" s="121">
        <f>'Оборотный капитал'!G7</f>
        <v>4325</v>
      </c>
    </row>
    <row r="9" spans="1:6" ht="15" customHeight="1">
      <c r="A9" s="120" t="s">
        <v>85</v>
      </c>
      <c r="B9" s="123">
        <f>B4-B8</f>
        <v>-571.875</v>
      </c>
      <c r="C9" s="123">
        <f>C4-C8</f>
        <v>13620</v>
      </c>
      <c r="D9" s="123">
        <f>D4-D8</f>
        <v>14837.5</v>
      </c>
      <c r="E9" s="123">
        <f>E4-E8</f>
        <v>14837.5</v>
      </c>
      <c r="F9" s="123">
        <f>F4-F8</f>
        <v>14837.5</v>
      </c>
    </row>
    <row r="10" spans="1:6" ht="12.75" customHeight="1">
      <c r="A10" s="120" t="s">
        <v>86</v>
      </c>
      <c r="B10" s="124">
        <f>B9/B4</f>
        <v>-0.16278242305639565</v>
      </c>
      <c r="C10" s="124">
        <f>C9/C4</f>
        <v>0.76153201006429971</v>
      </c>
      <c r="D10" s="124">
        <f>D9/D4</f>
        <v>0.77429876060013048</v>
      </c>
      <c r="E10" s="124">
        <f>E9/E4</f>
        <v>0.77429876060013048</v>
      </c>
      <c r="F10" s="124">
        <f>F9/F4</f>
        <v>0.77429876060013048</v>
      </c>
    </row>
    <row r="11" spans="1:6" ht="14.25" customHeight="1">
      <c r="A11" s="120" t="s">
        <v>87</v>
      </c>
      <c r="B11" s="123">
        <f>B7/B10</f>
        <v>-26772.546557377053</v>
      </c>
      <c r="C11" s="123">
        <f>C7/C10</f>
        <v>5795.6985939794422</v>
      </c>
      <c r="D11" s="123">
        <f>D7/D10</f>
        <v>5707.3073403538328</v>
      </c>
      <c r="E11" s="123">
        <f>E7/E10</f>
        <v>5708.0242470935127</v>
      </c>
      <c r="F11" s="123">
        <f>F7/F10</f>
        <v>5708.0959377674808</v>
      </c>
    </row>
    <row r="12" spans="1:6" ht="25.5" customHeight="1">
      <c r="A12" s="125" t="s">
        <v>88</v>
      </c>
      <c r="B12" s="126">
        <f>(B4-B11)/B4</f>
        <v>8.6207213114754104</v>
      </c>
      <c r="C12" s="126">
        <f>(C4-C11)/C4</f>
        <v>0.675946402349486</v>
      </c>
      <c r="D12" s="126">
        <f>(D4-D11)/D4</f>
        <v>0.70216269587194613</v>
      </c>
      <c r="E12" s="126">
        <f>(E4-E11)/E4</f>
        <v>0.70212528390901441</v>
      </c>
      <c r="F12" s="126">
        <f>(F4-F11)/F4</f>
        <v>0.7021215427127212</v>
      </c>
    </row>
    <row r="13" spans="1:6" ht="18" customHeight="1">
      <c r="A13" s="137" t="s">
        <v>89</v>
      </c>
      <c r="B13" s="138">
        <f t="shared" ref="B13:F13" si="1">100%-B12</f>
        <v>-7.6207213114754104</v>
      </c>
      <c r="C13" s="138">
        <f t="shared" si="1"/>
        <v>0.324053597650514</v>
      </c>
      <c r="D13" s="138">
        <f t="shared" si="1"/>
        <v>0.29783730412805387</v>
      </c>
      <c r="E13" s="138">
        <f t="shared" si="1"/>
        <v>0.29787471609098559</v>
      </c>
      <c r="F13" s="138">
        <f t="shared" si="1"/>
        <v>0.2978784572872788</v>
      </c>
    </row>
    <row r="14" spans="1:6">
      <c r="A14" s="87"/>
      <c r="B14" s="87"/>
      <c r="C14" s="87"/>
      <c r="D14" s="87"/>
      <c r="E14" s="87"/>
      <c r="F14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8"/>
  <sheetViews>
    <sheetView view="pageBreakPreview" workbookViewId="0">
      <selection activeCell="B6" sqref="B6"/>
    </sheetView>
  </sheetViews>
  <sheetFormatPr defaultRowHeight="12.75"/>
  <cols>
    <col min="1" max="1" width="36.42578125" style="91" customWidth="1"/>
    <col min="2" max="2" width="14.85546875" style="87" customWidth="1"/>
    <col min="3" max="3" width="14.28515625" style="87" customWidth="1"/>
    <col min="4" max="6" width="14.28515625" style="87" bestFit="1" customWidth="1"/>
    <col min="7" max="7" width="15.28515625" style="87" customWidth="1"/>
    <col min="8" max="16384" width="9.140625" style="87"/>
  </cols>
  <sheetData>
    <row r="1" spans="1:10" ht="82.5" customHeight="1">
      <c r="A1" s="88" t="s">
        <v>29</v>
      </c>
      <c r="B1" s="85">
        <f>20*147</f>
        <v>2940</v>
      </c>
      <c r="C1" s="86">
        <v>15000</v>
      </c>
      <c r="D1" s="85"/>
      <c r="E1" s="85"/>
      <c r="F1" s="204" t="s">
        <v>95</v>
      </c>
      <c r="G1" s="204"/>
      <c r="H1" s="89"/>
    </row>
    <row r="2" spans="1:10" ht="15.75" thickBot="1">
      <c r="A2" s="154" t="s">
        <v>52</v>
      </c>
      <c r="B2" s="155">
        <v>2013</v>
      </c>
      <c r="C2" s="155">
        <v>2014</v>
      </c>
      <c r="D2" s="155">
        <v>2015</v>
      </c>
      <c r="E2" s="155">
        <v>2016</v>
      </c>
      <c r="F2" s="155">
        <v>2017</v>
      </c>
      <c r="G2" s="156" t="s">
        <v>36</v>
      </c>
    </row>
    <row r="3" spans="1:10" ht="32.25" customHeight="1" thickBot="1">
      <c r="A3" s="157" t="s">
        <v>107</v>
      </c>
      <c r="B3" s="158">
        <v>11</v>
      </c>
      <c r="C3" s="159">
        <v>14</v>
      </c>
      <c r="D3" s="159">
        <v>15</v>
      </c>
      <c r="E3" s="159">
        <v>15</v>
      </c>
      <c r="F3" s="160">
        <v>15</v>
      </c>
      <c r="G3" s="161"/>
    </row>
    <row r="4" spans="1:10" ht="30" customHeight="1" thickBot="1">
      <c r="A4" s="162" t="s">
        <v>2</v>
      </c>
      <c r="B4" s="163">
        <f t="shared" ref="B4:F4" si="0">SUM(B3:B3)</f>
        <v>11</v>
      </c>
      <c r="C4" s="164">
        <f t="shared" si="0"/>
        <v>14</v>
      </c>
      <c r="D4" s="164">
        <f t="shared" si="0"/>
        <v>15</v>
      </c>
      <c r="E4" s="164">
        <f t="shared" si="0"/>
        <v>15</v>
      </c>
      <c r="F4" s="164">
        <f t="shared" si="0"/>
        <v>15</v>
      </c>
      <c r="G4" s="161"/>
      <c r="I4" s="148"/>
      <c r="J4" s="148"/>
    </row>
    <row r="5" spans="1:10" ht="38.25" customHeight="1">
      <c r="A5" s="154" t="s">
        <v>37</v>
      </c>
      <c r="B5" s="155">
        <v>2013</v>
      </c>
      <c r="C5" s="165">
        <v>2014</v>
      </c>
      <c r="D5" s="165">
        <v>2015</v>
      </c>
      <c r="E5" s="165">
        <v>2016</v>
      </c>
      <c r="F5" s="165">
        <v>2017</v>
      </c>
      <c r="G5" s="156" t="s">
        <v>36</v>
      </c>
      <c r="I5" s="148"/>
      <c r="J5" s="148"/>
    </row>
    <row r="6" spans="1:10" ht="25.5" customHeight="1" thickBot="1">
      <c r="A6" s="157" t="s">
        <v>108</v>
      </c>
      <c r="B6" s="166">
        <f>B3*3500*365/1000/4</f>
        <v>3513.125</v>
      </c>
      <c r="C6" s="166">
        <f>C3*3500*365/1000</f>
        <v>17885</v>
      </c>
      <c r="D6" s="166">
        <f>D3*3500*365/1000</f>
        <v>19162.5</v>
      </c>
      <c r="E6" s="166">
        <f>E3*3500*365/1000</f>
        <v>19162.5</v>
      </c>
      <c r="F6" s="166">
        <f>F3*3500*365/1000</f>
        <v>19162.5</v>
      </c>
      <c r="G6" s="161">
        <f>SUM(B6:F6)</f>
        <v>78885.625</v>
      </c>
      <c r="H6" s="90"/>
      <c r="I6" s="149"/>
      <c r="J6" s="148"/>
    </row>
    <row r="7" spans="1:10" ht="21.75" customHeight="1" thickBot="1">
      <c r="A7" s="162" t="s">
        <v>2</v>
      </c>
      <c r="B7" s="167">
        <f>SUM(B6:B6)</f>
        <v>3513.125</v>
      </c>
      <c r="C7" s="167">
        <f t="shared" ref="C7:F7" si="1">SUM(C6:C6)</f>
        <v>17885</v>
      </c>
      <c r="D7" s="167">
        <f t="shared" si="1"/>
        <v>19162.5</v>
      </c>
      <c r="E7" s="167">
        <f t="shared" si="1"/>
        <v>19162.5</v>
      </c>
      <c r="F7" s="167">
        <f t="shared" si="1"/>
        <v>19162.5</v>
      </c>
      <c r="G7" s="161">
        <f>SUM(B7:F7)</f>
        <v>78885.625</v>
      </c>
      <c r="I7" s="148"/>
      <c r="J7" s="148"/>
    </row>
    <row r="8" spans="1:10">
      <c r="I8" s="148"/>
      <c r="J8" s="148"/>
    </row>
  </sheetData>
  <mergeCells count="1">
    <mergeCell ref="F1:G1"/>
  </mergeCells>
  <pageMargins left="0.74803149606299213" right="0.74803149606299213" top="0.98425196850393704" bottom="0.98425196850393704" header="0.51181102362204722" footer="0.51181102362204722"/>
  <pageSetup paperSize="9" scale="57" orientation="landscape" horizontalDpi="200" verticalDpi="200" r:id="rId1"/>
  <headerFooter alignWithMargins="0"/>
  <rowBreaks count="1" manualBreakCount="1">
    <brk id="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9"/>
  <sheetViews>
    <sheetView view="pageBreakPreview" zoomScale="85" workbookViewId="0">
      <selection activeCell="C5" sqref="C5"/>
    </sheetView>
  </sheetViews>
  <sheetFormatPr defaultRowHeight="12.75"/>
  <cols>
    <col min="1" max="1" width="33" style="11" customWidth="1"/>
    <col min="2" max="2" width="17" style="11" bestFit="1" customWidth="1"/>
    <col min="3" max="3" width="18.7109375" style="11" customWidth="1"/>
    <col min="4" max="4" width="15.85546875" style="11" customWidth="1"/>
    <col min="5" max="5" width="15.7109375" customWidth="1"/>
    <col min="6" max="6" width="14.85546875" customWidth="1"/>
    <col min="7" max="7" width="15" customWidth="1"/>
    <col min="8" max="8" width="16" customWidth="1"/>
    <col min="9" max="9" width="13.85546875" customWidth="1"/>
    <col min="10" max="10" width="21.42578125" customWidth="1"/>
    <col min="11" max="11" width="12" customWidth="1"/>
    <col min="12" max="12" width="11.28515625" customWidth="1"/>
    <col min="13" max="13" width="12.7109375" bestFit="1" customWidth="1"/>
  </cols>
  <sheetData>
    <row r="1" spans="1:9" ht="63" customHeight="1">
      <c r="A1" s="17"/>
      <c r="B1" s="17"/>
      <c r="C1" s="17"/>
      <c r="D1" s="18"/>
      <c r="E1" s="10"/>
      <c r="F1" s="10"/>
      <c r="G1" s="205" t="s">
        <v>96</v>
      </c>
      <c r="H1" s="205"/>
      <c r="I1" s="205"/>
    </row>
    <row r="2" spans="1:9" ht="54.75" customHeight="1">
      <c r="A2" s="176" t="s">
        <v>22</v>
      </c>
      <c r="B2" s="177" t="s">
        <v>27</v>
      </c>
      <c r="C2" s="178" t="s">
        <v>43</v>
      </c>
      <c r="D2" s="23"/>
      <c r="E2" s="23"/>
      <c r="F2" s="10"/>
      <c r="G2" s="10"/>
      <c r="H2" s="10"/>
      <c r="I2" s="10"/>
    </row>
    <row r="3" spans="1:9" ht="39.75" customHeight="1">
      <c r="A3" s="179" t="s">
        <v>26</v>
      </c>
      <c r="B3" s="180" t="s">
        <v>45</v>
      </c>
      <c r="C3" s="181">
        <f>Оборудование!C18</f>
        <v>5551</v>
      </c>
      <c r="D3" s="24"/>
      <c r="E3" s="24"/>
      <c r="F3" s="13"/>
      <c r="G3" s="13"/>
      <c r="H3" s="13"/>
      <c r="I3" s="13"/>
    </row>
    <row r="4" spans="1:9" ht="39" customHeight="1" thickBot="1">
      <c r="A4" s="179" t="s">
        <v>44</v>
      </c>
      <c r="B4" s="180" t="s">
        <v>45</v>
      </c>
      <c r="C4" s="181">
        <f>480+620</f>
        <v>1100</v>
      </c>
      <c r="D4" s="24"/>
      <c r="E4" s="24"/>
      <c r="F4" s="13"/>
      <c r="G4" s="13"/>
      <c r="H4" s="13"/>
      <c r="I4" s="13"/>
    </row>
    <row r="5" spans="1:9" ht="32.25" customHeight="1" thickBot="1">
      <c r="A5" s="182" t="s">
        <v>21</v>
      </c>
      <c r="B5" s="92" t="s">
        <v>45</v>
      </c>
      <c r="C5" s="183">
        <f>SUM(C3:C4)</f>
        <v>6651</v>
      </c>
      <c r="D5" s="25"/>
      <c r="E5" s="25"/>
      <c r="F5" s="16">
        <f>220-186</f>
        <v>34</v>
      </c>
      <c r="G5" s="13"/>
      <c r="H5" s="19">
        <f>E5/150</f>
        <v>0</v>
      </c>
      <c r="I5" s="13"/>
    </row>
    <row r="6" spans="1:9">
      <c r="B6" s="15"/>
      <c r="C6" s="14"/>
      <c r="D6" s="14"/>
      <c r="E6" s="13"/>
      <c r="F6" s="13"/>
      <c r="G6" s="13"/>
      <c r="H6" s="13"/>
      <c r="I6" s="13"/>
    </row>
    <row r="7" spans="1:9" ht="42" customHeight="1">
      <c r="A7" s="92" t="s">
        <v>20</v>
      </c>
      <c r="B7" s="93">
        <v>2013</v>
      </c>
      <c r="C7" s="93">
        <v>2014</v>
      </c>
      <c r="D7" s="93">
        <v>2015</v>
      </c>
      <c r="E7" s="93">
        <v>2016</v>
      </c>
      <c r="F7" s="93">
        <v>2017</v>
      </c>
      <c r="G7" s="93">
        <v>2018</v>
      </c>
      <c r="H7" s="93">
        <v>2019</v>
      </c>
      <c r="I7" s="93">
        <v>2020</v>
      </c>
    </row>
    <row r="8" spans="1:9" ht="51" customHeight="1">
      <c r="A8" s="94" t="s">
        <v>19</v>
      </c>
      <c r="B8" s="95">
        <f>C3/10</f>
        <v>555.1</v>
      </c>
      <c r="C8" s="95">
        <f>(B8+$C$3)/10</f>
        <v>610.61</v>
      </c>
      <c r="D8" s="95">
        <f t="shared" ref="D8:I8" si="0">(C8+$C$3)/10</f>
        <v>616.16099999999994</v>
      </c>
      <c r="E8" s="95">
        <f t="shared" si="0"/>
        <v>616.71609999999998</v>
      </c>
      <c r="F8" s="95">
        <f t="shared" si="0"/>
        <v>616.77161000000001</v>
      </c>
      <c r="G8" s="95">
        <f t="shared" si="0"/>
        <v>616.77716099999998</v>
      </c>
      <c r="H8" s="95">
        <f t="shared" si="0"/>
        <v>616.77771610000002</v>
      </c>
      <c r="I8" s="95">
        <f t="shared" si="0"/>
        <v>616.77777161000006</v>
      </c>
    </row>
    <row r="9" spans="1:9" ht="12.75" customHeight="1">
      <c r="A9" s="12"/>
      <c r="B9" s="12"/>
      <c r="C9" s="12"/>
      <c r="D9" s="12"/>
      <c r="E9" s="10"/>
      <c r="F9" s="10"/>
      <c r="G9" s="10"/>
      <c r="H9" s="10"/>
      <c r="I9" s="10"/>
    </row>
  </sheetData>
  <mergeCells count="1">
    <mergeCell ref="G1:I1"/>
  </mergeCells>
  <pageMargins left="0.74803149606299213" right="0.74803149606299213" top="0.98425196850393704" bottom="0.98425196850393704" header="0.51181102362204722" footer="0.51181102362204722"/>
  <pageSetup paperSize="9" scale="4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0" sqref="D10"/>
    </sheetView>
  </sheetViews>
  <sheetFormatPr defaultRowHeight="12.75"/>
  <cols>
    <col min="1" max="1" width="33.85546875" style="87" customWidth="1"/>
    <col min="2" max="2" width="14.140625" style="87" customWidth="1"/>
    <col min="3" max="3" width="19.140625" style="87" customWidth="1"/>
    <col min="4" max="4" width="19.42578125" style="87" customWidth="1"/>
    <col min="5" max="16384" width="9.140625" style="87"/>
  </cols>
  <sheetData>
    <row r="1" spans="1:4" ht="12.75" customHeight="1">
      <c r="A1" s="206" t="s">
        <v>17</v>
      </c>
      <c r="B1" s="206" t="s">
        <v>28</v>
      </c>
      <c r="C1" s="206" t="s">
        <v>42</v>
      </c>
      <c r="D1" s="206" t="s">
        <v>41</v>
      </c>
    </row>
    <row r="2" spans="1:4" ht="52.5" customHeight="1" thickBot="1">
      <c r="A2" s="207"/>
      <c r="B2" s="207"/>
      <c r="C2" s="207"/>
      <c r="D2" s="207"/>
    </row>
    <row r="3" spans="1:4" ht="34.5" customHeight="1" thickBot="1">
      <c r="A3" s="208" t="s">
        <v>31</v>
      </c>
      <c r="B3" s="209"/>
      <c r="C3" s="209"/>
      <c r="D3" s="210"/>
    </row>
    <row r="4" spans="1:4" ht="36.75" customHeight="1" thickBot="1">
      <c r="A4" s="26" t="s">
        <v>46</v>
      </c>
      <c r="B4" s="27">
        <v>1</v>
      </c>
      <c r="C4" s="28">
        <v>135</v>
      </c>
      <c r="D4" s="28">
        <f>B4*C4*12</f>
        <v>1620</v>
      </c>
    </row>
    <row r="5" spans="1:4" ht="33" customHeight="1" thickBot="1">
      <c r="A5" s="26" t="s">
        <v>47</v>
      </c>
      <c r="B5" s="27">
        <v>1</v>
      </c>
      <c r="C5" s="28">
        <v>75</v>
      </c>
      <c r="D5" s="28">
        <f t="shared" ref="D5:D9" si="0">B5*C5*12</f>
        <v>900</v>
      </c>
    </row>
    <row r="6" spans="1:4" ht="21" customHeight="1" thickBot="1">
      <c r="A6" s="26" t="s">
        <v>109</v>
      </c>
      <c r="B6" s="27">
        <v>2</v>
      </c>
      <c r="C6" s="28">
        <v>77</v>
      </c>
      <c r="D6" s="28">
        <f t="shared" si="0"/>
        <v>1848</v>
      </c>
    </row>
    <row r="7" spans="1:4" ht="13.5" thickBot="1">
      <c r="A7" s="26" t="s">
        <v>110</v>
      </c>
      <c r="B7" s="27">
        <v>1</v>
      </c>
      <c r="C7" s="28">
        <v>35</v>
      </c>
      <c r="D7" s="28">
        <f t="shared" si="0"/>
        <v>420</v>
      </c>
    </row>
    <row r="8" spans="1:4" ht="13.5" thickBot="1">
      <c r="A8" s="26" t="s">
        <v>111</v>
      </c>
      <c r="B8" s="27">
        <v>1</v>
      </c>
      <c r="C8" s="28">
        <v>35</v>
      </c>
      <c r="D8" s="28">
        <f t="shared" si="0"/>
        <v>420</v>
      </c>
    </row>
    <row r="9" spans="1:4" ht="13.5" thickBot="1">
      <c r="A9" s="26" t="s">
        <v>112</v>
      </c>
      <c r="B9" s="27">
        <v>1</v>
      </c>
      <c r="C9" s="28">
        <v>16</v>
      </c>
      <c r="D9" s="28">
        <f t="shared" si="0"/>
        <v>192</v>
      </c>
    </row>
    <row r="10" spans="1:4" ht="13.5" thickBot="1">
      <c r="A10" s="30" t="s">
        <v>48</v>
      </c>
      <c r="B10" s="27">
        <f>SUM(B4:B9)</f>
        <v>7</v>
      </c>
      <c r="C10" s="29"/>
      <c r="D10" s="28">
        <f>SUM(D4:D9)</f>
        <v>5400</v>
      </c>
    </row>
  </sheetData>
  <mergeCells count="5">
    <mergeCell ref="A1:A2"/>
    <mergeCell ref="B1:B2"/>
    <mergeCell ref="C1:C2"/>
    <mergeCell ref="D1:D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topLeftCell="A2" workbookViewId="0">
      <selection activeCell="B47" sqref="B47"/>
    </sheetView>
  </sheetViews>
  <sheetFormatPr defaultRowHeight="12.75"/>
  <cols>
    <col min="1" max="1" width="12.5703125" customWidth="1"/>
    <col min="2" max="2" width="35.85546875" customWidth="1"/>
    <col min="3" max="3" width="19.7109375" customWidth="1"/>
  </cols>
  <sheetData>
    <row r="1" spans="1:3" ht="44.25" customHeight="1" thickBot="1">
      <c r="A1" s="214" t="s">
        <v>49</v>
      </c>
      <c r="B1" s="214"/>
      <c r="C1" s="214"/>
    </row>
    <row r="2" spans="1:3" ht="38.25">
      <c r="A2" s="96" t="s">
        <v>38</v>
      </c>
      <c r="B2" s="97" t="s">
        <v>39</v>
      </c>
      <c r="C2" s="97" t="s">
        <v>51</v>
      </c>
    </row>
    <row r="3" spans="1:3" ht="12.75" customHeight="1">
      <c r="A3" s="215">
        <v>1</v>
      </c>
      <c r="B3" s="217" t="s">
        <v>113</v>
      </c>
      <c r="C3" s="218">
        <f>C21</f>
        <v>5055</v>
      </c>
    </row>
    <row r="4" spans="1:3" ht="9.75" customHeight="1">
      <c r="A4" s="216"/>
      <c r="B4" s="216"/>
      <c r="C4" s="218"/>
    </row>
    <row r="5" spans="1:3" ht="16.5" hidden="1" customHeight="1" thickBot="1">
      <c r="A5" s="216"/>
      <c r="B5" s="216"/>
      <c r="C5" s="218"/>
    </row>
    <row r="6" spans="1:3" ht="16.5" hidden="1" customHeight="1" thickBot="1">
      <c r="A6" s="216"/>
      <c r="B6" s="216"/>
      <c r="C6" s="218"/>
    </row>
    <row r="7" spans="1:3" ht="16.5" hidden="1" customHeight="1" thickBot="1">
      <c r="A7" s="216"/>
      <c r="B7" s="216"/>
      <c r="C7" s="218"/>
    </row>
    <row r="8" spans="1:3" ht="16.5" hidden="1" customHeight="1" thickBot="1">
      <c r="A8" s="216"/>
      <c r="B8" s="216"/>
      <c r="C8" s="218"/>
    </row>
    <row r="9" spans="1:3" ht="16.5" hidden="1" customHeight="1" thickBot="1">
      <c r="A9" s="216"/>
      <c r="B9" s="216"/>
      <c r="C9" s="218"/>
    </row>
    <row r="10" spans="1:3" ht="16.5" hidden="1" customHeight="1" thickBot="1">
      <c r="A10" s="216"/>
      <c r="B10" s="216"/>
      <c r="C10" s="218"/>
    </row>
    <row r="11" spans="1:3" ht="16.5" hidden="1" customHeight="1" thickBot="1">
      <c r="A11" s="216"/>
      <c r="B11" s="216"/>
      <c r="C11" s="218"/>
    </row>
    <row r="12" spans="1:3">
      <c r="A12" s="215">
        <v>2</v>
      </c>
      <c r="B12" s="219" t="s">
        <v>114</v>
      </c>
      <c r="C12" s="218">
        <f>C33</f>
        <v>222</v>
      </c>
    </row>
    <row r="13" spans="1:3" ht="5.25" customHeight="1">
      <c r="A13" s="215"/>
      <c r="B13" s="219"/>
      <c r="C13" s="218"/>
    </row>
    <row r="14" spans="1:3" ht="15.75" hidden="1" customHeight="1">
      <c r="A14" s="215"/>
      <c r="B14" s="219"/>
      <c r="C14" s="218"/>
    </row>
    <row r="15" spans="1:3" ht="15.75" hidden="1" customHeight="1">
      <c r="A15" s="215"/>
      <c r="B15" s="219"/>
      <c r="C15" s="218"/>
    </row>
    <row r="16" spans="1:3" ht="16.5" hidden="1" customHeight="1" thickBot="1">
      <c r="A16" s="215"/>
      <c r="B16" s="219"/>
      <c r="C16" s="218"/>
    </row>
    <row r="17" spans="1:3" ht="16.5" customHeight="1">
      <c r="A17" s="145">
        <v>4</v>
      </c>
      <c r="B17" s="146" t="s">
        <v>50</v>
      </c>
      <c r="C17" s="150">
        <f>C37</f>
        <v>274</v>
      </c>
    </row>
    <row r="18" spans="1:3" ht="16.5" customHeight="1" thickBot="1">
      <c r="A18" s="98"/>
      <c r="B18" s="99" t="s">
        <v>18</v>
      </c>
      <c r="C18" s="100">
        <f>SUM(C3:C17)</f>
        <v>5551</v>
      </c>
    </row>
    <row r="19" spans="1:3">
      <c r="A19" s="87"/>
      <c r="B19" s="87"/>
      <c r="C19" s="87"/>
    </row>
    <row r="20" spans="1:3">
      <c r="A20" s="87"/>
      <c r="B20" s="87"/>
      <c r="C20" s="87"/>
    </row>
    <row r="21" spans="1:3">
      <c r="A21" s="87"/>
      <c r="B21" s="188" t="s">
        <v>113</v>
      </c>
      <c r="C21" s="189">
        <f>SUM(C22:C32)</f>
        <v>5055</v>
      </c>
    </row>
    <row r="22" spans="1:3">
      <c r="A22" s="87"/>
      <c r="B22" s="187" t="s">
        <v>115</v>
      </c>
      <c r="C22" s="175">
        <v>323</v>
      </c>
    </row>
    <row r="23" spans="1:3">
      <c r="A23" s="87"/>
      <c r="B23" s="187" t="s">
        <v>116</v>
      </c>
      <c r="C23" s="175">
        <v>345</v>
      </c>
    </row>
    <row r="24" spans="1:3">
      <c r="A24" s="87"/>
      <c r="B24" s="211" t="s">
        <v>117</v>
      </c>
      <c r="C24" s="212">
        <v>63</v>
      </c>
    </row>
    <row r="25" spans="1:3">
      <c r="A25" s="87"/>
      <c r="B25" s="211"/>
      <c r="C25" s="212"/>
    </row>
    <row r="26" spans="1:3">
      <c r="A26" s="87"/>
      <c r="B26" s="187" t="s">
        <v>118</v>
      </c>
      <c r="C26" s="175">
        <v>9</v>
      </c>
    </row>
    <row r="27" spans="1:3">
      <c r="A27" s="87"/>
      <c r="B27" s="187" t="s">
        <v>119</v>
      </c>
      <c r="C27" s="175">
        <v>1020</v>
      </c>
    </row>
    <row r="28" spans="1:3">
      <c r="A28" s="87"/>
      <c r="B28" s="187" t="s">
        <v>120</v>
      </c>
      <c r="C28" s="175">
        <v>950</v>
      </c>
    </row>
    <row r="29" spans="1:3">
      <c r="A29" s="87"/>
      <c r="B29" s="187" t="s">
        <v>133</v>
      </c>
      <c r="C29" s="175">
        <v>1055</v>
      </c>
    </row>
    <row r="30" spans="1:3">
      <c r="A30" s="87"/>
      <c r="B30" s="187" t="s">
        <v>121</v>
      </c>
      <c r="C30" s="175">
        <v>1170</v>
      </c>
    </row>
    <row r="31" spans="1:3">
      <c r="A31" s="87"/>
      <c r="B31" s="211" t="s">
        <v>134</v>
      </c>
      <c r="C31" s="212">
        <v>120</v>
      </c>
    </row>
    <row r="32" spans="1:3">
      <c r="A32" s="87"/>
      <c r="B32" s="211"/>
      <c r="C32" s="212"/>
    </row>
    <row r="33" spans="1:3">
      <c r="A33" s="87"/>
      <c r="B33" s="188" t="s">
        <v>114</v>
      </c>
      <c r="C33" s="189">
        <f>SUM(C34:C36)</f>
        <v>222</v>
      </c>
    </row>
    <row r="34" spans="1:3">
      <c r="A34" s="87"/>
      <c r="B34" s="87" t="s">
        <v>122</v>
      </c>
      <c r="C34" s="175">
        <v>75</v>
      </c>
    </row>
    <row r="35" spans="1:3">
      <c r="A35" s="87"/>
      <c r="B35" s="213" t="s">
        <v>135</v>
      </c>
      <c r="C35" s="212">
        <v>147</v>
      </c>
    </row>
    <row r="36" spans="1:3">
      <c r="A36" s="87"/>
      <c r="B36" s="213"/>
      <c r="C36" s="212"/>
    </row>
    <row r="37" spans="1:3">
      <c r="A37" s="87"/>
      <c r="B37" s="188" t="s">
        <v>50</v>
      </c>
      <c r="C37" s="189">
        <f>SUM(C38:C43)</f>
        <v>274</v>
      </c>
    </row>
    <row r="38" spans="1:3">
      <c r="A38" s="87"/>
      <c r="B38" s="87" t="s">
        <v>123</v>
      </c>
      <c r="C38" s="175">
        <v>10</v>
      </c>
    </row>
    <row r="39" spans="1:3">
      <c r="A39" s="87"/>
      <c r="B39" s="87" t="s">
        <v>124</v>
      </c>
      <c r="C39" s="175">
        <v>47</v>
      </c>
    </row>
    <row r="40" spans="1:3">
      <c r="A40" s="87"/>
      <c r="B40" s="87" t="s">
        <v>125</v>
      </c>
      <c r="C40" s="175">
        <v>70</v>
      </c>
    </row>
    <row r="41" spans="1:3">
      <c r="A41" s="87"/>
      <c r="B41" s="87" t="s">
        <v>126</v>
      </c>
      <c r="C41" s="175">
        <v>45</v>
      </c>
    </row>
    <row r="42" spans="1:3">
      <c r="A42" s="87"/>
      <c r="B42" s="87" t="s">
        <v>127</v>
      </c>
      <c r="C42" s="175">
        <v>78</v>
      </c>
    </row>
    <row r="43" spans="1:3">
      <c r="A43" s="87"/>
      <c r="B43" s="87" t="s">
        <v>128</v>
      </c>
      <c r="C43" s="175">
        <v>24</v>
      </c>
    </row>
    <row r="44" spans="1:3">
      <c r="A44" s="87"/>
      <c r="B44" s="87"/>
      <c r="C44" s="87"/>
    </row>
    <row r="45" spans="1:3">
      <c r="A45" s="87"/>
      <c r="B45" s="87"/>
      <c r="C45" s="87"/>
    </row>
    <row r="46" spans="1:3">
      <c r="A46" s="87"/>
      <c r="B46" s="87"/>
      <c r="C46" s="87"/>
    </row>
    <row r="47" spans="1:3">
      <c r="A47" s="87"/>
      <c r="B47" s="87"/>
      <c r="C47" s="87"/>
    </row>
    <row r="48" spans="1:3">
      <c r="A48" s="87"/>
      <c r="B48" s="87"/>
      <c r="C48" s="87"/>
    </row>
    <row r="49" spans="1:3">
      <c r="A49" s="87"/>
      <c r="B49" s="87"/>
      <c r="C49" s="87"/>
    </row>
    <row r="50" spans="1:3">
      <c r="A50" s="87"/>
      <c r="B50" s="87"/>
      <c r="C50" s="87"/>
    </row>
    <row r="51" spans="1:3">
      <c r="A51" s="87"/>
      <c r="B51" s="87"/>
      <c r="C51" s="87"/>
    </row>
    <row r="52" spans="1:3">
      <c r="A52" s="87"/>
      <c r="B52" s="87"/>
      <c r="C52" s="87"/>
    </row>
    <row r="53" spans="1:3">
      <c r="A53" s="87"/>
      <c r="B53" s="87"/>
      <c r="C53" s="87"/>
    </row>
    <row r="54" spans="1:3">
      <c r="A54" s="87"/>
      <c r="B54" s="87"/>
      <c r="C54" s="87"/>
    </row>
    <row r="55" spans="1:3">
      <c r="A55" s="87"/>
      <c r="B55" s="87"/>
      <c r="C55" s="87"/>
    </row>
    <row r="56" spans="1:3">
      <c r="A56" s="87"/>
      <c r="B56" s="87"/>
      <c r="C56" s="87"/>
    </row>
  </sheetData>
  <mergeCells count="13">
    <mergeCell ref="A1:C1"/>
    <mergeCell ref="A3:A11"/>
    <mergeCell ref="B3:B11"/>
    <mergeCell ref="C3:C11"/>
    <mergeCell ref="A12:A16"/>
    <mergeCell ref="B12:B16"/>
    <mergeCell ref="C12:C16"/>
    <mergeCell ref="B24:B25"/>
    <mergeCell ref="C24:C25"/>
    <mergeCell ref="B31:B32"/>
    <mergeCell ref="C31:C32"/>
    <mergeCell ref="B35:B36"/>
    <mergeCell ref="C35:C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5" sqref="C5"/>
    </sheetView>
  </sheetViews>
  <sheetFormatPr defaultRowHeight="12.75"/>
  <cols>
    <col min="2" max="2" width="27.7109375" customWidth="1"/>
    <col min="3" max="3" width="16" customWidth="1"/>
    <col min="4" max="6" width="11.5703125" bestFit="1" customWidth="1"/>
    <col min="7" max="8" width="10.28515625" bestFit="1" customWidth="1"/>
  </cols>
  <sheetData>
    <row r="1" spans="1:8" ht="26.25" customHeight="1"/>
    <row r="2" spans="1:8" ht="54" customHeight="1">
      <c r="A2" s="220" t="s">
        <v>32</v>
      </c>
      <c r="B2" s="220" t="s">
        <v>33</v>
      </c>
      <c r="C2" s="220" t="s">
        <v>40</v>
      </c>
      <c r="D2" s="220"/>
      <c r="E2" s="220"/>
      <c r="F2" s="220"/>
      <c r="G2" s="220"/>
    </row>
    <row r="3" spans="1:8" ht="54" customHeight="1">
      <c r="A3" s="220"/>
      <c r="B3" s="220"/>
      <c r="C3" s="147">
        <v>2013</v>
      </c>
      <c r="D3" s="101">
        <v>2014</v>
      </c>
      <c r="E3" s="101">
        <v>2015</v>
      </c>
      <c r="F3" s="101">
        <v>2016</v>
      </c>
      <c r="G3" s="101">
        <v>2017</v>
      </c>
    </row>
    <row r="4" spans="1:8" ht="42.75" customHeight="1">
      <c r="A4" s="102">
        <v>1</v>
      </c>
      <c r="B4" s="103" t="s">
        <v>129</v>
      </c>
      <c r="C4" s="114">
        <f>75*12*[39]Доходы!B10</f>
        <v>660</v>
      </c>
      <c r="D4" s="114">
        <f>75*12*[39]Доходы!C10</f>
        <v>840</v>
      </c>
      <c r="E4" s="114">
        <f>75*12*[39]Доходы!D10</f>
        <v>900</v>
      </c>
      <c r="F4" s="114">
        <f>75*12*[39]Доходы!E10</f>
        <v>900</v>
      </c>
      <c r="G4" s="114">
        <f>75*12*[39]Доходы!F10</f>
        <v>900</v>
      </c>
    </row>
    <row r="5" spans="1:8" ht="26.25" customHeight="1">
      <c r="A5" s="102">
        <v>2</v>
      </c>
      <c r="B5" s="103" t="s">
        <v>24</v>
      </c>
      <c r="C5" s="115">
        <f>[39]ФОТ!D10-ФОТ!D4-ФОТ!D5</f>
        <v>2880</v>
      </c>
      <c r="D5" s="115">
        <f>C5</f>
        <v>2880</v>
      </c>
      <c r="E5" s="115">
        <f>D5</f>
        <v>2880</v>
      </c>
      <c r="F5" s="115">
        <f>E5</f>
        <v>2880</v>
      </c>
      <c r="G5" s="115">
        <f>F5</f>
        <v>2880</v>
      </c>
    </row>
    <row r="6" spans="1:8" ht="26.25" customHeight="1">
      <c r="A6" s="102">
        <v>3</v>
      </c>
      <c r="B6" s="103" t="s">
        <v>54</v>
      </c>
      <c r="C6" s="115">
        <v>545</v>
      </c>
      <c r="D6" s="115">
        <v>545</v>
      </c>
      <c r="E6" s="115">
        <v>545</v>
      </c>
      <c r="F6" s="115">
        <v>545</v>
      </c>
      <c r="G6" s="115">
        <v>545</v>
      </c>
    </row>
    <row r="7" spans="1:8">
      <c r="A7" s="102">
        <v>4</v>
      </c>
      <c r="B7" s="103" t="s">
        <v>2</v>
      </c>
      <c r="C7" s="151">
        <f>SUM(C4:C6)</f>
        <v>4085</v>
      </c>
      <c r="D7" s="151">
        <f>SUM(D4:D6)</f>
        <v>4265</v>
      </c>
      <c r="E7" s="151">
        <f>SUM(E4:E6)</f>
        <v>4325</v>
      </c>
      <c r="F7" s="151">
        <f>SUM(F4:F6)</f>
        <v>4325</v>
      </c>
      <c r="G7" s="151">
        <f>SUM(G4:G6)</f>
        <v>4325</v>
      </c>
    </row>
    <row r="8" spans="1:8">
      <c r="A8" s="87"/>
      <c r="B8" s="87"/>
      <c r="C8" s="87"/>
      <c r="D8" s="87"/>
      <c r="E8" s="87"/>
      <c r="F8" s="87"/>
      <c r="G8" s="87"/>
    </row>
    <row r="9" spans="1:8">
      <c r="A9" s="87"/>
      <c r="B9" s="87"/>
      <c r="C9" s="87"/>
      <c r="D9" s="87"/>
      <c r="E9" s="87"/>
      <c r="F9" s="87"/>
      <c r="G9" s="87"/>
    </row>
    <row r="10" spans="1:8">
      <c r="A10" s="87"/>
      <c r="B10" s="87"/>
      <c r="C10" s="87"/>
      <c r="D10" s="87"/>
      <c r="E10" s="87"/>
      <c r="F10" s="87"/>
      <c r="G10" s="87"/>
    </row>
    <row r="11" spans="1:8">
      <c r="A11" s="87"/>
      <c r="B11" s="87"/>
      <c r="C11" s="87"/>
      <c r="D11" s="87"/>
      <c r="E11" s="87"/>
      <c r="F11" s="87"/>
      <c r="G11" s="87"/>
    </row>
    <row r="12" spans="1:8">
      <c r="B12" s="22"/>
      <c r="C12" s="22"/>
      <c r="F12" s="22"/>
      <c r="G12" s="22"/>
      <c r="H12" s="22"/>
    </row>
    <row r="14" spans="1:8">
      <c r="B14" s="22"/>
      <c r="C14" s="22"/>
      <c r="D14" s="22"/>
    </row>
  </sheetData>
  <mergeCells count="3">
    <mergeCell ref="A2:A3"/>
    <mergeCell ref="B2:B3"/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7"/>
  <sheetViews>
    <sheetView workbookViewId="0">
      <selection activeCell="C17" sqref="C17"/>
    </sheetView>
  </sheetViews>
  <sheetFormatPr defaultRowHeight="12.75"/>
  <cols>
    <col min="1" max="1" width="17.5703125" style="87" customWidth="1"/>
    <col min="2" max="16384" width="9.140625" style="87"/>
  </cols>
  <sheetData>
    <row r="2" spans="1:6">
      <c r="A2" s="127" t="s">
        <v>90</v>
      </c>
      <c r="B2" s="127">
        <v>2013</v>
      </c>
      <c r="C2" s="127">
        <v>2014</v>
      </c>
      <c r="D2" s="127">
        <v>2015</v>
      </c>
      <c r="E2" s="127">
        <v>2016</v>
      </c>
      <c r="F2" s="127">
        <v>2017</v>
      </c>
    </row>
    <row r="3" spans="1:6">
      <c r="A3" s="128" t="s">
        <v>24</v>
      </c>
      <c r="B3" s="129">
        <f>ФОТ!D4+ФОТ!D5</f>
        <v>2520</v>
      </c>
      <c r="C3" s="129">
        <f>B3</f>
        <v>2520</v>
      </c>
      <c r="D3" s="129">
        <f t="shared" ref="D3:F3" si="0">C3</f>
        <v>2520</v>
      </c>
      <c r="E3" s="129">
        <f t="shared" si="0"/>
        <v>2520</v>
      </c>
      <c r="F3" s="129">
        <f t="shared" si="0"/>
        <v>2520</v>
      </c>
    </row>
    <row r="4" spans="1:6">
      <c r="A4" s="128" t="s">
        <v>91</v>
      </c>
      <c r="B4" s="130">
        <v>275</v>
      </c>
      <c r="C4" s="130">
        <v>275</v>
      </c>
      <c r="D4" s="130">
        <v>275</v>
      </c>
      <c r="E4" s="130">
        <v>275</v>
      </c>
      <c r="F4" s="130">
        <v>275</v>
      </c>
    </row>
    <row r="5" spans="1:6" ht="29.25" customHeight="1">
      <c r="A5" s="128" t="s">
        <v>92</v>
      </c>
      <c r="B5" s="129">
        <f>'Инвестиции и Амортизация'!B8</f>
        <v>555.1</v>
      </c>
      <c r="C5" s="129">
        <f>'Инвестиции и Амортизация'!C8</f>
        <v>610.61</v>
      </c>
      <c r="D5" s="129">
        <f>'Инвестиции и Амортизация'!D8</f>
        <v>616.16099999999994</v>
      </c>
      <c r="E5" s="129">
        <f>'Инвестиции и Амортизация'!E8</f>
        <v>616.71609999999998</v>
      </c>
      <c r="F5" s="129">
        <f>'Инвестиции и Амортизация'!F8</f>
        <v>616.77161000000001</v>
      </c>
    </row>
    <row r="6" spans="1:6" ht="29.25" customHeight="1">
      <c r="A6" s="128" t="s">
        <v>132</v>
      </c>
      <c r="B6" s="129">
        <f>70*1200*12/1000</f>
        <v>1008</v>
      </c>
      <c r="C6" s="129">
        <f>B6</f>
        <v>1008</v>
      </c>
      <c r="D6" s="129">
        <f t="shared" ref="D6:F6" si="1">C6</f>
        <v>1008</v>
      </c>
      <c r="E6" s="129">
        <f t="shared" si="1"/>
        <v>1008</v>
      </c>
      <c r="F6" s="129">
        <f t="shared" si="1"/>
        <v>1008</v>
      </c>
    </row>
    <row r="7" spans="1:6">
      <c r="A7" s="131" t="s">
        <v>18</v>
      </c>
      <c r="B7" s="152">
        <f>SUM(B3:B6)</f>
        <v>4358.1000000000004</v>
      </c>
      <c r="C7" s="152">
        <f t="shared" ref="C7:F7" si="2">SUM(C3:C6)</f>
        <v>4413.6100000000006</v>
      </c>
      <c r="D7" s="152">
        <f t="shared" si="2"/>
        <v>4419.1610000000001</v>
      </c>
      <c r="E7" s="152">
        <f t="shared" si="2"/>
        <v>4419.7160999999996</v>
      </c>
      <c r="F7" s="152">
        <f t="shared" si="2"/>
        <v>4419.7716099999998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9" sqref="F9"/>
    </sheetView>
  </sheetViews>
  <sheetFormatPr defaultRowHeight="12.75"/>
  <cols>
    <col min="1" max="1" width="22.5703125" style="87" customWidth="1"/>
    <col min="2" max="2" width="17.85546875" style="87" customWidth="1"/>
    <col min="3" max="3" width="20.42578125" style="87" customWidth="1"/>
    <col min="4" max="4" width="11.28515625" style="87" customWidth="1"/>
    <col min="5" max="16384" width="9.140625" style="87"/>
  </cols>
  <sheetData>
    <row r="1" spans="1:4" ht="42.75" customHeight="1">
      <c r="A1" s="221" t="s">
        <v>34</v>
      </c>
      <c r="B1" s="221" t="s">
        <v>130</v>
      </c>
      <c r="C1" s="221" t="s">
        <v>131</v>
      </c>
    </row>
    <row r="2" spans="1:4" ht="42" customHeight="1">
      <c r="A2" s="221"/>
      <c r="B2" s="221"/>
      <c r="C2" s="221"/>
    </row>
    <row r="3" spans="1:4" ht="45.75" customHeight="1">
      <c r="A3" s="103" t="str">
        <f>'[39]Оборотный капитал'!B4</f>
        <v>Медикаменты</v>
      </c>
      <c r="B3" s="191">
        <f>'[39]Оборотный капитал'!C4</f>
        <v>660</v>
      </c>
      <c r="C3" s="170">
        <f>B3/365/11</f>
        <v>0.16438356164383561</v>
      </c>
      <c r="D3" s="153"/>
    </row>
    <row r="4" spans="1:4" ht="24" customHeight="1">
      <c r="A4" s="103" t="str">
        <f>'[39]Оборотный капитал'!B5</f>
        <v>ФОТ</v>
      </c>
      <c r="B4" s="171">
        <f>'[39]Оборотный капитал'!C5</f>
        <v>5400</v>
      </c>
      <c r="C4" s="170">
        <f t="shared" ref="C4:C6" si="0">B4/365/11</f>
        <v>1.3449564134495642</v>
      </c>
    </row>
    <row r="5" spans="1:4" ht="24" customHeight="1">
      <c r="A5" s="103" t="str">
        <f>'[39]Оборотный капитал'!B6</f>
        <v>Коммунальные платежи</v>
      </c>
      <c r="B5" s="171">
        <f>'[39]Оборотный капитал'!C6</f>
        <v>545</v>
      </c>
      <c r="C5" s="170">
        <f t="shared" si="0"/>
        <v>0.1357409713574097</v>
      </c>
    </row>
    <row r="6" spans="1:4" ht="24" customHeight="1">
      <c r="A6" s="103" t="str">
        <f>'[39]Оборотный капитал'!B7</f>
        <v>Реклама</v>
      </c>
      <c r="B6" s="171">
        <v>95</v>
      </c>
      <c r="C6" s="170">
        <f t="shared" si="0"/>
        <v>2.36612702366127E-2</v>
      </c>
    </row>
    <row r="7" spans="1:4" ht="27.75" customHeight="1">
      <c r="A7" s="174" t="s">
        <v>35</v>
      </c>
      <c r="B7" s="172">
        <f>SUM(B3:B6)</f>
        <v>6700</v>
      </c>
      <c r="C7" s="173">
        <f>SUM(C3:C6)</f>
        <v>1.6687422166874222</v>
      </c>
    </row>
    <row r="8" spans="1:4">
      <c r="A8" s="168"/>
      <c r="B8" s="168"/>
      <c r="C8" s="168"/>
    </row>
    <row r="9" spans="1:4" ht="25.5" customHeight="1">
      <c r="A9" s="169"/>
      <c r="B9" s="169"/>
      <c r="C9" s="169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H13" sqref="H13"/>
    </sheetView>
  </sheetViews>
  <sheetFormatPr defaultRowHeight="12.75"/>
  <cols>
    <col min="1" max="1" width="9.28515625" customWidth="1"/>
    <col min="3" max="3" width="10" bestFit="1" customWidth="1"/>
    <col min="4" max="4" width="12.28515625" customWidth="1"/>
    <col min="5" max="5" width="10.5703125" customWidth="1"/>
    <col min="6" max="6" width="10" bestFit="1" customWidth="1"/>
    <col min="7" max="7" width="21.85546875" customWidth="1"/>
    <col min="8" max="8" width="11.28515625" customWidth="1"/>
  </cols>
  <sheetData>
    <row r="1" spans="1:11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1" ht="13.5" thickBot="1">
      <c r="A2" s="222" t="s">
        <v>55</v>
      </c>
      <c r="B2" s="222" t="s">
        <v>56</v>
      </c>
      <c r="C2" s="224" t="s">
        <v>57</v>
      </c>
      <c r="D2" s="224"/>
      <c r="E2" s="224"/>
      <c r="F2" s="225"/>
      <c r="G2" s="226" t="s">
        <v>58</v>
      </c>
      <c r="H2" s="224"/>
      <c r="I2" s="224"/>
      <c r="J2" s="225"/>
      <c r="K2" s="87"/>
    </row>
    <row r="3" spans="1:11" ht="39" thickBot="1">
      <c r="A3" s="223"/>
      <c r="B3" s="223"/>
      <c r="C3" s="192" t="s">
        <v>59</v>
      </c>
      <c r="D3" s="193" t="s">
        <v>60</v>
      </c>
      <c r="E3" s="193" t="s">
        <v>61</v>
      </c>
      <c r="F3" s="193" t="s">
        <v>62</v>
      </c>
      <c r="G3" s="193" t="s">
        <v>59</v>
      </c>
      <c r="H3" s="193" t="s">
        <v>63</v>
      </c>
      <c r="I3" s="193" t="s">
        <v>64</v>
      </c>
      <c r="J3" s="193" t="s">
        <v>62</v>
      </c>
      <c r="K3" s="87"/>
    </row>
    <row r="4" spans="1:11" ht="13.5" thickBot="1">
      <c r="A4" s="140">
        <v>2013</v>
      </c>
      <c r="B4" s="190">
        <f>$H$14</f>
        <v>7.0000000000000007E-2</v>
      </c>
      <c r="C4" s="194">
        <f>H13</f>
        <v>6441.5999999999995</v>
      </c>
      <c r="D4" s="194">
        <f>C4</f>
        <v>6441.5999999999995</v>
      </c>
      <c r="E4" s="194">
        <f>$H$17</f>
        <v>1288.32</v>
      </c>
      <c r="F4" s="194">
        <f>C4-E4</f>
        <v>5153.28</v>
      </c>
      <c r="G4" s="194">
        <f>C4*$H$14</f>
        <v>450.91199999999998</v>
      </c>
      <c r="H4" s="194">
        <f>G4</f>
        <v>450.91199999999998</v>
      </c>
      <c r="I4" s="194">
        <f>G4</f>
        <v>450.91199999999998</v>
      </c>
      <c r="J4" s="194">
        <f>G4-I4</f>
        <v>0</v>
      </c>
      <c r="K4" s="87"/>
    </row>
    <row r="5" spans="1:11" ht="13.5" thickBot="1">
      <c r="A5" s="141">
        <v>2014</v>
      </c>
      <c r="B5" s="190">
        <f t="shared" ref="B5:B8" si="0">$H$14</f>
        <v>7.0000000000000007E-2</v>
      </c>
      <c r="C5" s="194">
        <f>F4</f>
        <v>5153.28</v>
      </c>
      <c r="D5" s="194"/>
      <c r="E5" s="194">
        <f>$H$17</f>
        <v>1288.32</v>
      </c>
      <c r="F5" s="194">
        <f>C5-E5</f>
        <v>3864.96</v>
      </c>
      <c r="G5" s="194">
        <f t="shared" ref="G5:G8" si="1">C5*$H$14</f>
        <v>360.7296</v>
      </c>
      <c r="H5" s="194">
        <f t="shared" ref="H5:H8" si="2">G5</f>
        <v>360.7296</v>
      </c>
      <c r="I5" s="194">
        <f t="shared" ref="I5:I8" si="3">G5</f>
        <v>360.7296</v>
      </c>
      <c r="J5" s="194">
        <f>G5-I5</f>
        <v>0</v>
      </c>
      <c r="K5" s="87"/>
    </row>
    <row r="6" spans="1:11" ht="13.5" thickBot="1">
      <c r="A6" s="142">
        <v>2015</v>
      </c>
      <c r="B6" s="190">
        <f t="shared" si="0"/>
        <v>7.0000000000000007E-2</v>
      </c>
      <c r="C6" s="194">
        <f t="shared" ref="C6:C8" si="4">F5</f>
        <v>3864.96</v>
      </c>
      <c r="D6" s="194"/>
      <c r="E6" s="194">
        <f>$H$17</f>
        <v>1288.32</v>
      </c>
      <c r="F6" s="194">
        <f>C6-E6</f>
        <v>2576.6400000000003</v>
      </c>
      <c r="G6" s="194">
        <f t="shared" si="1"/>
        <v>270.54720000000003</v>
      </c>
      <c r="H6" s="194">
        <f t="shared" si="2"/>
        <v>270.54720000000003</v>
      </c>
      <c r="I6" s="194">
        <f t="shared" si="3"/>
        <v>270.54720000000003</v>
      </c>
      <c r="J6" s="194">
        <f>G6-I6</f>
        <v>0</v>
      </c>
      <c r="K6" s="87"/>
    </row>
    <row r="7" spans="1:11" ht="13.5" thickBot="1">
      <c r="A7" s="142">
        <v>2016</v>
      </c>
      <c r="B7" s="190">
        <f t="shared" si="0"/>
        <v>7.0000000000000007E-2</v>
      </c>
      <c r="C7" s="194">
        <f t="shared" si="4"/>
        <v>2576.6400000000003</v>
      </c>
      <c r="D7" s="194"/>
      <c r="E7" s="194">
        <f>$H$17</f>
        <v>1288.32</v>
      </c>
      <c r="F7" s="194">
        <f>C7-E7</f>
        <v>1288.3200000000004</v>
      </c>
      <c r="G7" s="194">
        <f t="shared" si="1"/>
        <v>180.36480000000003</v>
      </c>
      <c r="H7" s="194">
        <f t="shared" si="2"/>
        <v>180.36480000000003</v>
      </c>
      <c r="I7" s="194">
        <f t="shared" si="3"/>
        <v>180.36480000000003</v>
      </c>
      <c r="J7" s="194">
        <f>G7-I7</f>
        <v>0</v>
      </c>
      <c r="K7" s="87"/>
    </row>
    <row r="8" spans="1:11" ht="13.5" thickBot="1">
      <c r="A8" s="142">
        <v>2017</v>
      </c>
      <c r="B8" s="190">
        <f t="shared" si="0"/>
        <v>7.0000000000000007E-2</v>
      </c>
      <c r="C8" s="194">
        <f t="shared" si="4"/>
        <v>1288.3200000000004</v>
      </c>
      <c r="D8" s="194"/>
      <c r="E8" s="194">
        <f>$H$17</f>
        <v>1288.32</v>
      </c>
      <c r="F8" s="194">
        <f>C8-E8</f>
        <v>0</v>
      </c>
      <c r="G8" s="194">
        <f t="shared" si="1"/>
        <v>90.18240000000003</v>
      </c>
      <c r="H8" s="194">
        <f t="shared" si="2"/>
        <v>90.18240000000003</v>
      </c>
      <c r="I8" s="194">
        <f t="shared" si="3"/>
        <v>90.18240000000003</v>
      </c>
      <c r="J8" s="194">
        <f>G8-I8</f>
        <v>0</v>
      </c>
      <c r="K8" s="87"/>
    </row>
    <row r="9" spans="1:11" ht="13.5" thickBot="1">
      <c r="A9" s="143" t="s">
        <v>2</v>
      </c>
      <c r="B9" s="144"/>
      <c r="C9" s="195"/>
      <c r="D9" s="196"/>
      <c r="E9" s="195">
        <f>SUM(E4:E8)</f>
        <v>6441.5999999999995</v>
      </c>
      <c r="F9" s="196"/>
      <c r="G9" s="195"/>
      <c r="H9" s="196">
        <f>SUM(H4:H8)</f>
        <v>1352.7359999999999</v>
      </c>
      <c r="I9" s="196"/>
      <c r="J9" s="196"/>
      <c r="K9" s="87"/>
    </row>
    <row r="10" spans="1:1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87"/>
    </row>
    <row r="11" spans="1:11" ht="13.5" thickBot="1">
      <c r="A11" s="104"/>
      <c r="B11" s="104"/>
      <c r="C11" s="104"/>
      <c r="D11" s="104"/>
      <c r="E11" s="104"/>
      <c r="F11" s="104"/>
      <c r="G11" s="105" t="s">
        <v>65</v>
      </c>
      <c r="H11" s="104"/>
      <c r="I11" s="104"/>
      <c r="J11" s="104"/>
      <c r="K11" s="87"/>
    </row>
    <row r="12" spans="1:11" ht="13.5" thickBot="1">
      <c r="A12" s="104"/>
      <c r="B12" s="104"/>
      <c r="C12" s="104"/>
      <c r="D12" s="104"/>
      <c r="E12" s="104"/>
      <c r="F12" s="104"/>
      <c r="G12" s="106" t="s">
        <v>66</v>
      </c>
      <c r="H12" s="107" t="s">
        <v>67</v>
      </c>
      <c r="I12" s="104"/>
      <c r="J12" s="104"/>
      <c r="K12" s="87"/>
    </row>
    <row r="13" spans="1:11" ht="13.5" thickBot="1">
      <c r="A13" s="104"/>
      <c r="B13" s="104"/>
      <c r="C13" s="104"/>
      <c r="D13" s="104"/>
      <c r="E13" s="104"/>
      <c r="F13" s="104"/>
      <c r="G13" s="108" t="s">
        <v>68</v>
      </c>
      <c r="H13" s="109">
        <f>NPV!C8*60%</f>
        <v>6441.5999999999995</v>
      </c>
      <c r="I13" s="104"/>
      <c r="J13" s="104"/>
      <c r="K13" s="87"/>
    </row>
    <row r="14" spans="1:11" ht="13.5" thickBot="1">
      <c r="A14" s="104"/>
      <c r="B14" s="104"/>
      <c r="C14" s="104"/>
      <c r="D14" s="104"/>
      <c r="E14" s="104"/>
      <c r="F14" s="104"/>
      <c r="G14" s="110" t="s">
        <v>69</v>
      </c>
      <c r="H14" s="111">
        <v>7.0000000000000007E-2</v>
      </c>
      <c r="I14" s="104"/>
      <c r="J14" s="104"/>
      <c r="K14" s="87"/>
    </row>
    <row r="15" spans="1:11" ht="13.5" thickBot="1">
      <c r="A15" s="104"/>
      <c r="B15" s="104"/>
      <c r="C15" s="104"/>
      <c r="D15" s="104"/>
      <c r="E15" s="104"/>
      <c r="F15" s="104"/>
      <c r="G15" s="108" t="s">
        <v>70</v>
      </c>
      <c r="H15" s="109">
        <v>0</v>
      </c>
      <c r="I15" s="104" t="s">
        <v>71</v>
      </c>
      <c r="J15" s="104"/>
      <c r="K15" s="87"/>
    </row>
    <row r="16" spans="1:11" ht="13.5" thickBot="1">
      <c r="A16" s="104"/>
      <c r="B16" s="104"/>
      <c r="C16" s="104"/>
      <c r="D16" s="104"/>
      <c r="E16" s="104"/>
      <c r="F16" s="104"/>
      <c r="G16" s="110" t="s">
        <v>72</v>
      </c>
      <c r="H16" s="112">
        <v>12</v>
      </c>
      <c r="I16" s="104"/>
      <c r="J16" s="104"/>
      <c r="K16" s="87"/>
    </row>
    <row r="17" spans="1:11" ht="26.25" thickBot="1">
      <c r="A17" s="104"/>
      <c r="B17" s="104"/>
      <c r="C17" s="104"/>
      <c r="D17" s="104"/>
      <c r="E17" s="104"/>
      <c r="F17" s="104" t="s">
        <v>71</v>
      </c>
      <c r="G17" s="113" t="s">
        <v>73</v>
      </c>
      <c r="H17" s="109">
        <f>H13/5</f>
        <v>1288.32</v>
      </c>
      <c r="I17" s="104"/>
      <c r="J17" s="104"/>
      <c r="K17" s="87"/>
    </row>
    <row r="18" spans="1:1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</sheetData>
  <mergeCells count="4">
    <mergeCell ref="A2:A3"/>
    <mergeCell ref="B2:B3"/>
    <mergeCell ref="C2:F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NPV</vt:lpstr>
      <vt:lpstr>Доходы</vt:lpstr>
      <vt:lpstr>Инвестиции и Амортизация</vt:lpstr>
      <vt:lpstr>ФОТ</vt:lpstr>
      <vt:lpstr>Оборудование</vt:lpstr>
      <vt:lpstr>Оборотный капитал</vt:lpstr>
      <vt:lpstr>Постоянные расходы</vt:lpstr>
      <vt:lpstr>Себестоимость</vt:lpstr>
      <vt:lpstr>Кредит</vt:lpstr>
      <vt:lpstr>Точка безубыточности</vt:lpstr>
      <vt:lpstr>NPV!Область_печати</vt:lpstr>
      <vt:lpstr>Доходы!Область_печати</vt:lpstr>
      <vt:lpstr>'Инвестиции и Амортизация'!Область_печати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kakimov_as</dc:creator>
  <cp:lastModifiedBy>Admin</cp:lastModifiedBy>
  <cp:lastPrinted>2012-08-27T17:46:35Z</cp:lastPrinted>
  <dcterms:created xsi:type="dcterms:W3CDTF">2008-09-18T10:14:39Z</dcterms:created>
  <dcterms:modified xsi:type="dcterms:W3CDTF">2012-12-18T16:47:31Z</dcterms:modified>
</cp:coreProperties>
</file>